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JUNIO 2019\LAS DEMAS\POLICIVO\"/>
    </mc:Choice>
  </mc:AlternateContent>
  <xr:revisionPtr revIDLastSave="0" documentId="8_{D18453E6-C800-4570-B486-6AC55BD47BA9}" xr6:coauthVersionLast="36" xr6:coauthVersionMax="36" xr10:uidLastSave="{00000000-0000-0000-0000-000000000000}"/>
  <bookViews>
    <workbookView xWindow="0" yWindow="0" windowWidth="28800" windowHeight="11625" activeTab="1" xr2:uid="{F0D2AB46-3BF8-4FDA-B07E-179D8AAD6DE1}"/>
  </bookViews>
  <sheets>
    <sheet name="Datos" sheetId="1" r:id="rId1"/>
    <sheet name="Busqueda" sheetId="2" r:id="rId2"/>
  </sheets>
  <definedNames>
    <definedName name="BUSQUEDA_CC" comment="Rango de búsqueda por número de identificación.">Datos!$B$3:$B$64</definedName>
    <definedName name="Busqueda_Cedula" comment="Matriz de búsqueda por número de identificación.">Datos[[#All],[BUSQUEDA CC]:[CITACION HORA]]</definedName>
    <definedName name="BUSQUEDA_NOMBRE">Datos!$A$3:$A$64</definedName>
    <definedName name="CITACION_HORA">Datos!$J$3:$J$64</definedName>
    <definedName name="Dato_Busqueda" comment="Dato a biscar.">Busqueda!$B$14</definedName>
    <definedName name="FECHA">Datos!$I$3:$I$64</definedName>
    <definedName name="IDENTIFICACION">Datos!$G$3:$G$64</definedName>
    <definedName name="ITEM">Datos!$C$3:$C$64</definedName>
    <definedName name="LUGAR">Datos!$H$3:$H$64</definedName>
    <definedName name="NOMBRE">Datos!$E$3:$E$64</definedName>
    <definedName name="NUMERO_DE_COMPARENDO">Datos!$D$3:$D$64</definedName>
    <definedName name="TEMA" comment="Tema de búsqueda elegido.">Busqueda!$B$13</definedName>
    <definedName name="TIPO_DE_DOCUMENTO">Datos!$F$3:$F$64</definedName>
    <definedName name="Total_Identificacion">Datos!$B$1</definedName>
    <definedName name="Total_Nombre">Datos!$A$1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2" l="1"/>
  <c r="B19" i="2" l="1"/>
  <c r="J12" i="2" l="1"/>
  <c r="H12" i="2"/>
  <c r="G12" i="2"/>
  <c r="F12" i="2"/>
  <c r="L12" i="2"/>
  <c r="K12" i="2"/>
  <c r="I12" i="2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" i="1"/>
  <c r="B7" i="1"/>
  <c r="B8" i="1"/>
  <c r="B1" i="1"/>
  <c r="A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B3" i="1"/>
  <c r="B4" i="1"/>
  <c r="B5" i="1"/>
  <c r="B18" i="2" l="1"/>
  <c r="D13" i="2"/>
  <c r="L13" i="2" l="1"/>
  <c r="K13" i="2"/>
  <c r="F13" i="2"/>
  <c r="J13" i="2"/>
  <c r="G13" i="2"/>
  <c r="I13" i="2"/>
  <c r="H13" i="2"/>
  <c r="D14" i="2"/>
  <c r="D15" i="2" l="1"/>
  <c r="F14" i="2"/>
  <c r="J14" i="2"/>
  <c r="G14" i="2"/>
  <c r="K14" i="2"/>
  <c r="H14" i="2"/>
  <c r="L14" i="2"/>
  <c r="I14" i="2"/>
  <c r="K15" i="2" l="1"/>
  <c r="H15" i="2"/>
  <c r="L15" i="2"/>
  <c r="I15" i="2"/>
  <c r="J15" i="2"/>
  <c r="D16" i="2"/>
  <c r="G15" i="2"/>
  <c r="F15" i="2"/>
  <c r="F16" i="2" l="1"/>
  <c r="J16" i="2"/>
  <c r="H16" i="2"/>
  <c r="L16" i="2"/>
  <c r="G16" i="2"/>
  <c r="K16" i="2"/>
  <c r="I16" i="2"/>
  <c r="D17" i="2"/>
  <c r="F17" i="2" s="1"/>
  <c r="H17" i="2" l="1"/>
  <c r="L17" i="2"/>
  <c r="J17" i="2"/>
  <c r="I17" i="2"/>
  <c r="G17" i="2"/>
  <c r="K17" i="2"/>
  <c r="D18" i="2"/>
  <c r="F18" i="2" s="1"/>
  <c r="J18" i="2" l="1"/>
  <c r="H18" i="2"/>
  <c r="L18" i="2"/>
  <c r="G18" i="2"/>
  <c r="K18" i="2"/>
  <c r="I18" i="2"/>
  <c r="D19" i="2"/>
  <c r="H19" i="2" l="1"/>
  <c r="L19" i="2"/>
  <c r="J19" i="2"/>
  <c r="I19" i="2"/>
  <c r="F19" i="2"/>
  <c r="G19" i="2"/>
  <c r="K19" i="2"/>
  <c r="D20" i="2"/>
  <c r="F20" i="2" l="1"/>
  <c r="J20" i="2"/>
  <c r="H20" i="2"/>
  <c r="L20" i="2"/>
  <c r="G20" i="2"/>
  <c r="K20" i="2"/>
  <c r="I20" i="2"/>
  <c r="D21" i="2"/>
  <c r="H21" i="2" l="1"/>
  <c r="L21" i="2"/>
  <c r="J21" i="2"/>
  <c r="F21" i="2"/>
  <c r="I21" i="2"/>
  <c r="G21" i="2"/>
  <c r="K21" i="2"/>
  <c r="D22" i="2"/>
  <c r="J22" i="2" l="1"/>
  <c r="F22" i="2"/>
  <c r="H22" i="2"/>
  <c r="L22" i="2"/>
  <c r="G22" i="2"/>
  <c r="K22" i="2"/>
  <c r="I22" i="2"/>
  <c r="D23" i="2"/>
  <c r="H23" i="2" l="1"/>
  <c r="L23" i="2"/>
  <c r="J23" i="2"/>
  <c r="I23" i="2"/>
  <c r="F23" i="2"/>
  <c r="G23" i="2"/>
  <c r="K23" i="2"/>
  <c r="D24" i="2"/>
  <c r="F24" i="2" l="1"/>
  <c r="J24" i="2"/>
  <c r="H24" i="2"/>
  <c r="L24" i="2"/>
  <c r="G24" i="2"/>
  <c r="K24" i="2"/>
  <c r="I24" i="2"/>
  <c r="D25" i="2"/>
  <c r="H25" i="2" l="1"/>
  <c r="L25" i="2"/>
  <c r="J25" i="2"/>
  <c r="F25" i="2"/>
  <c r="I25" i="2"/>
  <c r="G25" i="2"/>
  <c r="K25" i="2"/>
  <c r="D26" i="2"/>
  <c r="J26" i="2" l="1"/>
  <c r="F26" i="2"/>
  <c r="H26" i="2"/>
  <c r="L26" i="2"/>
  <c r="G26" i="2"/>
  <c r="K26" i="2"/>
  <c r="I26" i="2"/>
  <c r="D27" i="2"/>
  <c r="H27" i="2" l="1"/>
  <c r="L27" i="2"/>
  <c r="J27" i="2"/>
  <c r="I27" i="2"/>
  <c r="F27" i="2"/>
  <c r="G27" i="2"/>
  <c r="K27" i="2"/>
  <c r="D28" i="2"/>
  <c r="F28" i="2" l="1"/>
  <c r="J28" i="2"/>
  <c r="H28" i="2"/>
  <c r="L28" i="2"/>
  <c r="G28" i="2"/>
  <c r="K28" i="2"/>
  <c r="I28" i="2"/>
  <c r="D29" i="2"/>
  <c r="H29" i="2" l="1"/>
  <c r="L29" i="2"/>
  <c r="J29" i="2"/>
  <c r="F29" i="2"/>
  <c r="I29" i="2"/>
  <c r="G29" i="2"/>
  <c r="K29" i="2"/>
  <c r="D30" i="2"/>
  <c r="J30" i="2" l="1"/>
  <c r="F30" i="2"/>
  <c r="H30" i="2"/>
  <c r="L30" i="2"/>
  <c r="G30" i="2"/>
  <c r="K30" i="2"/>
  <c r="I30" i="2"/>
  <c r="D31" i="2"/>
  <c r="H31" i="2" l="1"/>
  <c r="L31" i="2"/>
  <c r="J31" i="2"/>
  <c r="I31" i="2"/>
  <c r="F31" i="2"/>
  <c r="G31" i="2"/>
  <c r="K31" i="2"/>
  <c r="D32" i="2"/>
  <c r="F32" i="2" l="1"/>
  <c r="J32" i="2"/>
  <c r="H32" i="2"/>
  <c r="L32" i="2"/>
  <c r="G32" i="2"/>
  <c r="K32" i="2"/>
  <c r="I32" i="2"/>
</calcChain>
</file>

<file path=xl/sharedStrings.xml><?xml version="1.0" encoding="utf-8"?>
<sst xmlns="http://schemas.openxmlformats.org/spreadsheetml/2006/main" count="203" uniqueCount="53">
  <si>
    <t xml:space="preserve">ORTEGA VASQUEZ YONYS MANUEL </t>
  </si>
  <si>
    <t>c.c.</t>
  </si>
  <si>
    <t>BALLESTEROS CLAUDIA PATRICIA</t>
  </si>
  <si>
    <t>HERRERA VILLA CARLOS JULIO</t>
  </si>
  <si>
    <t>VARGAS VILLA ROSA HELENA</t>
  </si>
  <si>
    <t>PEREIRA LIZCANO SANDRA</t>
  </si>
  <si>
    <t xml:space="preserve">FECHA </t>
  </si>
  <si>
    <t>LUGAR</t>
  </si>
  <si>
    <t>BUSQUEDA NOMBRE</t>
  </si>
  <si>
    <t>BUSQUEDA CC</t>
  </si>
  <si>
    <t>Furatena</t>
  </si>
  <si>
    <t>ALVARADO SENEJOA PEDRO</t>
  </si>
  <si>
    <t>ORTEGA VASQUEZ YONYS MANUEL</t>
  </si>
  <si>
    <t>ITEM</t>
  </si>
  <si>
    <t>NUMERO DE COMPARENDO</t>
  </si>
  <si>
    <t>NOMBRE</t>
  </si>
  <si>
    <t>TIPO DE DOCUMENTO</t>
  </si>
  <si>
    <t>IDENTIFICACION</t>
  </si>
  <si>
    <t>CITACION HORA</t>
  </si>
  <si>
    <t xml:space="preserve">ELIJA TEMA DE </t>
  </si>
  <si>
    <t>BUSQUEDA Y DIGITE DATO</t>
  </si>
  <si>
    <t>Furatena 1</t>
  </si>
  <si>
    <t>Furatena 2</t>
  </si>
  <si>
    <t>Furatena 3</t>
  </si>
  <si>
    <t>Furatena 4</t>
  </si>
  <si>
    <t>Furatena 5</t>
  </si>
  <si>
    <t>Furatena 6</t>
  </si>
  <si>
    <t>Furatena 7</t>
  </si>
  <si>
    <t>Furatena 8</t>
  </si>
  <si>
    <t>Furatena 9</t>
  </si>
  <si>
    <t>Furatena 10</t>
  </si>
  <si>
    <t>Furatena 11</t>
  </si>
  <si>
    <t>Furatena 12</t>
  </si>
  <si>
    <t>Furatena 13</t>
  </si>
  <si>
    <t>Furatena 14</t>
  </si>
  <si>
    <t>Furatena 15</t>
  </si>
  <si>
    <t>Furatena 16</t>
  </si>
  <si>
    <t>Furatena 17</t>
  </si>
  <si>
    <t>Furatena 18</t>
  </si>
  <si>
    <t>Furatena 19</t>
  </si>
  <si>
    <t>Furatena 20</t>
  </si>
  <si>
    <t>Furatena 21</t>
  </si>
  <si>
    <t>Furatena 22</t>
  </si>
  <si>
    <t>Furatena 23</t>
  </si>
  <si>
    <t>Furatena 24</t>
  </si>
  <si>
    <t>Furatena 25</t>
  </si>
  <si>
    <t>Furatena 26</t>
  </si>
  <si>
    <t>Furatena 27</t>
  </si>
  <si>
    <t>IDENTIFICACIÓN</t>
  </si>
  <si>
    <t>CITACIONES A AUDIENCIAS PUBLICAS A LOS PRESUNTOS INFRACTORES DE COMPORTAMIENTOS</t>
  </si>
  <si>
    <t>CONTRARIOS A LA CONVIVENCIA CIUDADANA DEL CÓDIGO DE POLICÍA</t>
  </si>
  <si>
    <t xml:space="preserve">Consulte la lista por Nombre o por número de Identificación sin puntos ni espacios </t>
  </si>
  <si>
    <t>SECRETARÍA DISTRITAL DE GOBIERNO - DIRECCIÓN PARA LA GESTIÓN POLICIVA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</si>
</sst>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F400]h:mm:ss\ AM/PM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Bahnschrift Light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0" fillId="0" borderId="0" xfId="0"/>
    <xf numFmtId="1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4" fillId="2" borderId="4" xfId="0" applyFont="1" applyFill="1" applyBorder="1" applyAlignment="1">
      <alignment horizontal="center" vertical="center" wrapText="1"/>
    </xf>
    <xf numFmtId="41" fontId="0" fillId="0" borderId="0" xfId="1" applyFont="1"/>
    <xf numFmtId="0" fontId="2" fillId="0" borderId="1" xfId="0" applyFont="1" applyBorder="1" applyAlignment="1" applyProtection="1">
      <alignment horizontal="center" vertical="center"/>
      <protection locked="0" hidden="1"/>
    </xf>
    <xf numFmtId="41" fontId="0" fillId="0" borderId="1" xfId="1" applyFont="1" applyBorder="1" applyProtection="1">
      <protection locked="0" hidden="1"/>
    </xf>
    <xf numFmtId="0" fontId="6" fillId="0" borderId="0" xfId="0" applyFont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left" vertical="center"/>
    </xf>
    <xf numFmtId="41" fontId="0" fillId="0" borderId="0" xfId="1" applyFon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 [0]" xfId="1" builtinId="6"/>
    <cellStyle name="Normal" xfId="0" builtinId="0"/>
    <cellStyle name="Normal 2" xfId="2" xr:uid="{A84C3A7A-E7C0-42E7-B651-BADD205AB90D}"/>
  </cellStyles>
  <dxfs count="11"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</dxf>
    <dxf>
      <border outline="0">
        <top style="medium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28575</xdr:rowOff>
    </xdr:from>
    <xdr:to>
      <xdr:col>1</xdr:col>
      <xdr:colOff>2466712</xdr:colOff>
      <xdr:row>6</xdr:row>
      <xdr:rowOff>123674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0F8E21-3647-4E5E-8E38-3F7AFF61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219075"/>
          <a:ext cx="2104762" cy="12095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A4E3B6-F397-45F8-9B8B-48180F3B6923}" name="Datos" displayName="Datos" comment="Datos citaciones audiencias públicas transporte público masivo." ref="A2:J64" totalsRowShown="0" headerRowDxfId="10" headerRowBorderDxfId="9" tableBorderDxfId="8">
  <autoFilter ref="A2:J64" xr:uid="{6AB3D78C-C40F-4447-BDA6-3F46FB969C6A}"/>
  <tableColumns count="10">
    <tableColumn id="1" xr3:uid="{1325DD9B-9813-480C-847F-DA9026AFB6B1}" name="BUSQUEDA NOMBRE">
      <calculatedColumnFormula>IF((COUNTIF($E3,"*"&amp;Dato_Busqueda&amp;"*"))=1,1,0)</calculatedColumnFormula>
    </tableColumn>
    <tableColumn id="2" xr3:uid="{585D8EDD-75BA-4EFA-9CAD-7EA8A9B36CEB}" name="BUSQUEDA CC">
      <calculatedColumnFormula>COUNTIF($G$2:$G3,Dato_Busqueda)</calculatedColumnFormula>
    </tableColumn>
    <tableColumn id="3" xr3:uid="{555BF85B-0C86-4C8F-835C-C2FCD54026D1}" name="ITEM"/>
    <tableColumn id="4" xr3:uid="{49ACA313-6A89-427E-BA8E-AA9A0E3CFFFB}" name="NUMERO DE COMPARENDO" dataDxfId="7"/>
    <tableColumn id="5" xr3:uid="{554EC413-37A1-4227-92F2-279703EE0F87}" name="NOMBRE"/>
    <tableColumn id="6" xr3:uid="{5C468E59-303B-4676-A9D2-3F317DA0BB29}" name="TIPO DE DOCUMENTO"/>
    <tableColumn id="7" xr3:uid="{3022C861-BA12-4B8E-B4E2-09699B1B6E98}" name="IDENTIFICACION"/>
    <tableColumn id="10" xr3:uid="{24389762-4FC3-4662-AE4E-172A89EC0989}" name="LUGAR"/>
    <tableColumn id="9" xr3:uid="{31A8A2EB-B6DC-4ECC-BB4F-AF995BFED567}" name="FECHA "/>
    <tableColumn id="8" xr3:uid="{C0594B63-1B78-4EEF-98BD-0E7A409B2B19}" name="CITACION HORA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A58B-DC04-46E3-981E-1D8B70827810}">
  <dimension ref="A1:J64"/>
  <sheetViews>
    <sheetView topLeftCell="C2" workbookViewId="0">
      <selection activeCell="D7" sqref="D7"/>
    </sheetView>
  </sheetViews>
  <sheetFormatPr baseColWidth="10" defaultRowHeight="15" x14ac:dyDescent="0.25"/>
  <cols>
    <col min="1" max="2" width="12.5703125" hidden="1" customWidth="1"/>
    <col min="3" max="3" width="6.85546875" customWidth="1"/>
    <col min="4" max="4" width="23.140625" customWidth="1"/>
    <col min="5" max="5" width="32.140625" bestFit="1" customWidth="1"/>
    <col min="6" max="6" width="6.5703125" customWidth="1"/>
    <col min="7" max="7" width="15.140625" customWidth="1"/>
    <col min="8" max="8" width="21" customWidth="1"/>
    <col min="9" max="9" width="33.85546875" bestFit="1" customWidth="1"/>
    <col min="10" max="10" width="15.28515625" customWidth="1"/>
  </cols>
  <sheetData>
    <row r="1" spans="1:10" s="1" customFormat="1" hidden="1" x14ac:dyDescent="0.25">
      <c r="A1" s="1">
        <f>COUNTIF(NOMBRE,"*"&amp;Dato_Busqueda&amp;"*")</f>
        <v>62</v>
      </c>
      <c r="B1" s="1">
        <f>COUNTIF(IDENTIFICACION,Dato_Busqueda)</f>
        <v>0</v>
      </c>
    </row>
    <row r="2" spans="1:10" ht="45" x14ac:dyDescent="0.25">
      <c r="A2" s="7" t="s">
        <v>8</v>
      </c>
      <c r="B2" s="7" t="s">
        <v>9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7</v>
      </c>
      <c r="I2" s="7" t="s">
        <v>6</v>
      </c>
      <c r="J2" s="7" t="s">
        <v>18</v>
      </c>
    </row>
    <row r="3" spans="1:10" x14ac:dyDescent="0.25">
      <c r="A3">
        <f>IF((COUNTIF($E3,"*"&amp;Dato_Busqueda&amp;"*"))=1,1,0)</f>
        <v>1</v>
      </c>
      <c r="B3">
        <f>COUNTIF($G$2:$G3,Dato_Busqueda)</f>
        <v>0</v>
      </c>
      <c r="C3">
        <v>1</v>
      </c>
      <c r="D3" s="2">
        <v>110010384247</v>
      </c>
      <c r="E3" t="s">
        <v>12</v>
      </c>
      <c r="F3" t="s">
        <v>1</v>
      </c>
      <c r="G3" s="8">
        <v>1046428559</v>
      </c>
      <c r="H3" t="s">
        <v>10</v>
      </c>
      <c r="I3" s="6">
        <v>43641</v>
      </c>
      <c r="J3" s="5">
        <v>0.29166666666666669</v>
      </c>
    </row>
    <row r="4" spans="1:10" x14ac:dyDescent="0.25">
      <c r="A4">
        <f t="shared" ref="A4:A35" si="0">IF((COUNTIF($E4,"*"&amp;Dato_Busqueda&amp;"*"))=1,$A3+1,$A3)</f>
        <v>2</v>
      </c>
      <c r="B4">
        <f>COUNTIF($G$2:$G4,Dato_Busqueda)</f>
        <v>0</v>
      </c>
      <c r="C4">
        <v>2</v>
      </c>
      <c r="D4" s="2">
        <v>110010385214</v>
      </c>
      <c r="E4" t="s">
        <v>2</v>
      </c>
      <c r="F4" t="s">
        <v>1</v>
      </c>
      <c r="G4" s="8">
        <v>1010250239</v>
      </c>
      <c r="H4" t="s">
        <v>21</v>
      </c>
      <c r="I4" s="6">
        <v>43641</v>
      </c>
      <c r="J4" s="5">
        <v>0.29166666666666669</v>
      </c>
    </row>
    <row r="5" spans="1:10" x14ac:dyDescent="0.25">
      <c r="A5" s="1">
        <f t="shared" si="0"/>
        <v>3</v>
      </c>
      <c r="B5">
        <f>COUNTIF($G$2:$G5,Dato_Busqueda)</f>
        <v>0</v>
      </c>
      <c r="C5">
        <v>3</v>
      </c>
      <c r="D5" s="2">
        <v>110010382564</v>
      </c>
      <c r="E5" t="s">
        <v>3</v>
      </c>
      <c r="F5" t="s">
        <v>1</v>
      </c>
      <c r="G5" s="8">
        <v>79562365</v>
      </c>
      <c r="H5" t="s">
        <v>22</v>
      </c>
      <c r="I5" s="6">
        <v>43642</v>
      </c>
      <c r="J5" s="5">
        <v>0.33333333333333298</v>
      </c>
    </row>
    <row r="6" spans="1:10" x14ac:dyDescent="0.25">
      <c r="A6" s="1">
        <f t="shared" si="0"/>
        <v>4</v>
      </c>
      <c r="B6" s="1">
        <f>COUNTIF($G$2:$G6,Dato_Busqueda)</f>
        <v>0</v>
      </c>
      <c r="C6">
        <v>4</v>
      </c>
      <c r="D6" s="2">
        <v>110010323149</v>
      </c>
      <c r="E6" t="s">
        <v>4</v>
      </c>
      <c r="F6" t="s">
        <v>1</v>
      </c>
      <c r="G6" s="8">
        <v>1023654897</v>
      </c>
      <c r="H6" t="s">
        <v>23</v>
      </c>
      <c r="I6" s="6">
        <v>43643</v>
      </c>
      <c r="J6" s="5">
        <v>0.375</v>
      </c>
    </row>
    <row r="7" spans="1:10" x14ac:dyDescent="0.25">
      <c r="A7" s="1">
        <f t="shared" si="0"/>
        <v>5</v>
      </c>
      <c r="B7" s="1">
        <f>COUNTIF($G$2:$G7,Dato_Busqueda)</f>
        <v>0</v>
      </c>
      <c r="C7">
        <v>5</v>
      </c>
      <c r="D7" s="2">
        <v>110010383698</v>
      </c>
      <c r="E7" t="s">
        <v>5</v>
      </c>
      <c r="F7" t="s">
        <v>1</v>
      </c>
      <c r="G7" s="8">
        <v>51870738</v>
      </c>
      <c r="H7" t="s">
        <v>24</v>
      </c>
      <c r="I7" s="6">
        <v>43644</v>
      </c>
      <c r="J7" s="5">
        <v>0.41666666666666702</v>
      </c>
    </row>
    <row r="8" spans="1:10" x14ac:dyDescent="0.25">
      <c r="A8" s="1">
        <f t="shared" si="0"/>
        <v>6</v>
      </c>
      <c r="B8" s="1">
        <f>COUNTIF($G$2:$G8,Dato_Busqueda)</f>
        <v>0</v>
      </c>
      <c r="C8">
        <v>6</v>
      </c>
      <c r="D8" s="2">
        <v>110010383690</v>
      </c>
      <c r="E8" t="s">
        <v>11</v>
      </c>
      <c r="F8" t="s">
        <v>1</v>
      </c>
      <c r="G8" s="8">
        <v>79372580</v>
      </c>
      <c r="H8" t="s">
        <v>25</v>
      </c>
      <c r="I8" s="6">
        <v>43645</v>
      </c>
      <c r="J8" s="5">
        <v>0.45833333333333298</v>
      </c>
    </row>
    <row r="9" spans="1:10" x14ac:dyDescent="0.25">
      <c r="A9" s="1">
        <f t="shared" si="0"/>
        <v>7</v>
      </c>
      <c r="B9" s="1">
        <f>COUNTIF($G$2:$G9,Dato_Busqueda)</f>
        <v>0</v>
      </c>
      <c r="C9">
        <v>7</v>
      </c>
      <c r="D9" s="2">
        <v>110010384247</v>
      </c>
      <c r="E9" t="s">
        <v>0</v>
      </c>
      <c r="F9" t="s">
        <v>1</v>
      </c>
      <c r="G9" s="8">
        <v>1046428559</v>
      </c>
      <c r="H9" t="s">
        <v>26</v>
      </c>
      <c r="I9" s="6">
        <v>43646</v>
      </c>
      <c r="J9" s="5">
        <v>0.5</v>
      </c>
    </row>
    <row r="10" spans="1:10" x14ac:dyDescent="0.25">
      <c r="A10" s="1">
        <f t="shared" si="0"/>
        <v>8</v>
      </c>
      <c r="B10" s="1">
        <f>COUNTIF($G$2:$G10,Dato_Busqueda)</f>
        <v>0</v>
      </c>
      <c r="C10">
        <v>8</v>
      </c>
      <c r="D10" s="2">
        <v>110010385214</v>
      </c>
      <c r="E10" t="s">
        <v>2</v>
      </c>
      <c r="F10" t="s">
        <v>1</v>
      </c>
      <c r="G10" s="8">
        <v>51258963</v>
      </c>
      <c r="H10" t="s">
        <v>27</v>
      </c>
      <c r="I10" s="6">
        <v>43647</v>
      </c>
      <c r="J10" s="5">
        <v>0.54166666666666696</v>
      </c>
    </row>
    <row r="11" spans="1:10" x14ac:dyDescent="0.25">
      <c r="A11" s="1">
        <f t="shared" si="0"/>
        <v>9</v>
      </c>
      <c r="B11" s="1">
        <f>COUNTIF($G$2:$G11,Dato_Busqueda)</f>
        <v>0</v>
      </c>
      <c r="C11">
        <v>9</v>
      </c>
      <c r="D11" s="2">
        <v>110010382564</v>
      </c>
      <c r="E11" t="s">
        <v>3</v>
      </c>
      <c r="F11" t="s">
        <v>1</v>
      </c>
      <c r="G11" s="8">
        <v>79562365</v>
      </c>
      <c r="H11" t="s">
        <v>28</v>
      </c>
      <c r="I11" s="6">
        <v>43648</v>
      </c>
      <c r="J11" s="5">
        <v>0.58333333333333304</v>
      </c>
    </row>
    <row r="12" spans="1:10" x14ac:dyDescent="0.25">
      <c r="A12" s="1">
        <f t="shared" si="0"/>
        <v>10</v>
      </c>
      <c r="B12" s="1">
        <f>COUNTIF($G$2:$G12,Dato_Busqueda)</f>
        <v>0</v>
      </c>
      <c r="C12">
        <v>10</v>
      </c>
      <c r="D12" s="2">
        <v>110010323149</v>
      </c>
      <c r="E12" t="s">
        <v>4</v>
      </c>
      <c r="F12" t="s">
        <v>1</v>
      </c>
      <c r="G12" s="8">
        <v>1023654897</v>
      </c>
      <c r="H12" t="s">
        <v>29</v>
      </c>
      <c r="I12" s="6">
        <v>43649</v>
      </c>
      <c r="J12" s="5">
        <v>0.625</v>
      </c>
    </row>
    <row r="13" spans="1:10" x14ac:dyDescent="0.25">
      <c r="A13" s="1">
        <f t="shared" si="0"/>
        <v>11</v>
      </c>
      <c r="B13" s="1">
        <f>COUNTIF($G$2:$G13,Dato_Busqueda)</f>
        <v>0</v>
      </c>
      <c r="C13">
        <v>11</v>
      </c>
      <c r="D13" s="2">
        <v>110010383698</v>
      </c>
      <c r="E13" t="s">
        <v>5</v>
      </c>
      <c r="F13" t="s">
        <v>1</v>
      </c>
      <c r="G13" s="8">
        <v>51870738</v>
      </c>
      <c r="H13" t="s">
        <v>30</v>
      </c>
      <c r="I13" s="6">
        <v>43650</v>
      </c>
      <c r="J13" s="5">
        <v>0.66666666666666696</v>
      </c>
    </row>
    <row r="14" spans="1:10" x14ac:dyDescent="0.25">
      <c r="A14" s="1">
        <f t="shared" si="0"/>
        <v>12</v>
      </c>
      <c r="B14" s="1">
        <f>COUNTIF($G$2:$G14,Dato_Busqueda)</f>
        <v>0</v>
      </c>
      <c r="C14" s="1">
        <v>12</v>
      </c>
      <c r="D14" s="2">
        <v>110010364271</v>
      </c>
      <c r="E14" s="1" t="s">
        <v>12</v>
      </c>
      <c r="F14" s="1" t="s">
        <v>1</v>
      </c>
      <c r="G14" s="8">
        <v>1046428559</v>
      </c>
      <c r="H14" s="1" t="s">
        <v>31</v>
      </c>
      <c r="I14" s="6">
        <v>43651</v>
      </c>
      <c r="J14" s="5">
        <v>0.70833333333333304</v>
      </c>
    </row>
    <row r="15" spans="1:10" x14ac:dyDescent="0.25">
      <c r="A15" s="1">
        <f t="shared" si="0"/>
        <v>13</v>
      </c>
      <c r="B15" s="1">
        <f>COUNTIF($G$2:$G15,Dato_Busqueda)</f>
        <v>0</v>
      </c>
      <c r="C15" s="1">
        <v>13</v>
      </c>
      <c r="D15" s="2">
        <v>110010364838</v>
      </c>
      <c r="E15" s="1" t="s">
        <v>2</v>
      </c>
      <c r="F15" s="1" t="s">
        <v>1</v>
      </c>
      <c r="G15" s="8">
        <v>51258963</v>
      </c>
      <c r="H15" s="1" t="s">
        <v>32</v>
      </c>
      <c r="I15" s="6">
        <v>43652</v>
      </c>
      <c r="J15" s="5">
        <v>0.75</v>
      </c>
    </row>
    <row r="16" spans="1:10" x14ac:dyDescent="0.25">
      <c r="A16" s="1">
        <f t="shared" si="0"/>
        <v>14</v>
      </c>
      <c r="B16" s="1">
        <f>COUNTIF($G$2:$G16,Dato_Busqueda)</f>
        <v>0</v>
      </c>
      <c r="C16" s="1">
        <v>14</v>
      </c>
      <c r="D16" s="2">
        <v>110010365405</v>
      </c>
      <c r="E16" s="1" t="s">
        <v>3</v>
      </c>
      <c r="F16" s="1" t="s">
        <v>1</v>
      </c>
      <c r="G16" s="8">
        <v>79562365</v>
      </c>
      <c r="H16" s="1" t="s">
        <v>33</v>
      </c>
      <c r="I16" s="6">
        <v>43653</v>
      </c>
      <c r="J16" s="5">
        <v>0.79166666666666696</v>
      </c>
    </row>
    <row r="17" spans="1:10" x14ac:dyDescent="0.25">
      <c r="A17" s="1">
        <f t="shared" si="0"/>
        <v>15</v>
      </c>
      <c r="B17" s="1">
        <f>COUNTIF($G$2:$G17,Dato_Busqueda)</f>
        <v>0</v>
      </c>
      <c r="C17" s="1">
        <v>15</v>
      </c>
      <c r="D17" s="2">
        <v>110010365972</v>
      </c>
      <c r="E17" s="1" t="s">
        <v>4</v>
      </c>
      <c r="F17" s="1" t="s">
        <v>1</v>
      </c>
      <c r="G17" s="8">
        <v>1023654897</v>
      </c>
      <c r="H17" s="1" t="s">
        <v>34</v>
      </c>
      <c r="I17" s="6">
        <v>43654</v>
      </c>
      <c r="J17" s="5">
        <v>0.83333333333333304</v>
      </c>
    </row>
    <row r="18" spans="1:10" x14ac:dyDescent="0.25">
      <c r="A18" s="1">
        <f t="shared" si="0"/>
        <v>16</v>
      </c>
      <c r="B18" s="1">
        <f>COUNTIF($G$2:$G18,Dato_Busqueda)</f>
        <v>0</v>
      </c>
      <c r="C18" s="1">
        <v>16</v>
      </c>
      <c r="D18" s="2">
        <v>110010366539</v>
      </c>
      <c r="E18" s="1" t="s">
        <v>5</v>
      </c>
      <c r="F18" s="1" t="s">
        <v>1</v>
      </c>
      <c r="G18" s="8">
        <v>51870738</v>
      </c>
      <c r="H18" s="1" t="s">
        <v>35</v>
      </c>
      <c r="I18" s="6">
        <v>43655</v>
      </c>
      <c r="J18" s="5">
        <v>0.875</v>
      </c>
    </row>
    <row r="19" spans="1:10" x14ac:dyDescent="0.25">
      <c r="A19" s="1">
        <f t="shared" si="0"/>
        <v>17</v>
      </c>
      <c r="B19" s="1">
        <f>COUNTIF($G$2:$G19,Dato_Busqueda)</f>
        <v>0</v>
      </c>
      <c r="C19" s="1">
        <v>17</v>
      </c>
      <c r="D19" s="2">
        <v>110010367106</v>
      </c>
      <c r="E19" s="1" t="s">
        <v>11</v>
      </c>
      <c r="F19" s="1" t="s">
        <v>1</v>
      </c>
      <c r="G19" s="8">
        <v>79372580</v>
      </c>
      <c r="H19" s="1" t="s">
        <v>36</v>
      </c>
      <c r="I19" s="6">
        <v>43656</v>
      </c>
      <c r="J19" s="5">
        <v>0.91666666666666696</v>
      </c>
    </row>
    <row r="20" spans="1:10" x14ac:dyDescent="0.25">
      <c r="A20" s="1">
        <f t="shared" si="0"/>
        <v>18</v>
      </c>
      <c r="B20" s="1">
        <f>COUNTIF($G$2:$G20,Dato_Busqueda)</f>
        <v>0</v>
      </c>
      <c r="C20" s="1">
        <v>18</v>
      </c>
      <c r="D20" s="2">
        <v>110010367673</v>
      </c>
      <c r="E20" s="1" t="s">
        <v>0</v>
      </c>
      <c r="F20" s="1" t="s">
        <v>1</v>
      </c>
      <c r="G20" s="8">
        <v>1046428559</v>
      </c>
      <c r="H20" s="1" t="s">
        <v>37</v>
      </c>
      <c r="I20" s="6">
        <v>43657</v>
      </c>
      <c r="J20" s="5">
        <v>0.95833333333333304</v>
      </c>
    </row>
    <row r="21" spans="1:10" x14ac:dyDescent="0.25">
      <c r="A21" s="1">
        <f t="shared" si="0"/>
        <v>19</v>
      </c>
      <c r="B21" s="1">
        <f>COUNTIF($G$2:$G21,Dato_Busqueda)</f>
        <v>0</v>
      </c>
      <c r="C21" s="1">
        <v>19</v>
      </c>
      <c r="D21" s="2">
        <v>110010368240</v>
      </c>
      <c r="E21" s="1" t="s">
        <v>2</v>
      </c>
      <c r="F21" s="1" t="s">
        <v>1</v>
      </c>
      <c r="G21" s="8">
        <v>51258963</v>
      </c>
      <c r="H21" s="1" t="s">
        <v>38</v>
      </c>
      <c r="I21" s="6">
        <v>43658</v>
      </c>
      <c r="J21" s="5">
        <v>1</v>
      </c>
    </row>
    <row r="22" spans="1:10" x14ac:dyDescent="0.25">
      <c r="A22" s="1">
        <f t="shared" si="0"/>
        <v>20</v>
      </c>
      <c r="B22" s="1">
        <f>COUNTIF($G$2:$G22,Dato_Busqueda)</f>
        <v>0</v>
      </c>
      <c r="C22" s="1">
        <v>20</v>
      </c>
      <c r="D22" s="2">
        <v>110010368807</v>
      </c>
      <c r="E22" s="1" t="s">
        <v>3</v>
      </c>
      <c r="F22" s="1" t="s">
        <v>1</v>
      </c>
      <c r="G22" s="8">
        <v>79562365</v>
      </c>
      <c r="H22" s="1" t="s">
        <v>39</v>
      </c>
      <c r="I22" s="6">
        <v>43659</v>
      </c>
      <c r="J22" s="5">
        <v>1.0416666666666701</v>
      </c>
    </row>
    <row r="23" spans="1:10" x14ac:dyDescent="0.25">
      <c r="A23" s="1">
        <f t="shared" si="0"/>
        <v>21</v>
      </c>
      <c r="B23" s="1">
        <f>COUNTIF($G$2:$G23,Dato_Busqueda)</f>
        <v>0</v>
      </c>
      <c r="C23" s="1">
        <v>21</v>
      </c>
      <c r="D23" s="2">
        <v>110010369374</v>
      </c>
      <c r="E23" s="1" t="s">
        <v>4</v>
      </c>
      <c r="F23" s="1" t="s">
        <v>1</v>
      </c>
      <c r="G23" s="8">
        <v>1023654897</v>
      </c>
      <c r="H23" s="1" t="s">
        <v>40</v>
      </c>
      <c r="I23" s="6">
        <v>43660</v>
      </c>
      <c r="J23" s="5">
        <v>1.0833333333333299</v>
      </c>
    </row>
    <row r="24" spans="1:10" x14ac:dyDescent="0.25">
      <c r="A24" s="1">
        <f t="shared" si="0"/>
        <v>22</v>
      </c>
      <c r="B24" s="1">
        <f>COUNTIF($G$2:$G24,Dato_Busqueda)</f>
        <v>0</v>
      </c>
      <c r="C24" s="1">
        <v>22</v>
      </c>
      <c r="D24" s="2">
        <v>110010369941</v>
      </c>
      <c r="E24" s="1" t="s">
        <v>5</v>
      </c>
      <c r="F24" s="1" t="s">
        <v>1</v>
      </c>
      <c r="G24" s="8">
        <v>51870738</v>
      </c>
      <c r="H24" s="1" t="s">
        <v>41</v>
      </c>
      <c r="I24" s="6">
        <v>43661</v>
      </c>
      <c r="J24" s="5">
        <v>1.125</v>
      </c>
    </row>
    <row r="25" spans="1:10" x14ac:dyDescent="0.25">
      <c r="A25" s="1">
        <f t="shared" si="0"/>
        <v>23</v>
      </c>
      <c r="B25" s="1">
        <f>COUNTIF($G$2:$G25,Dato_Busqueda)</f>
        <v>0</v>
      </c>
      <c r="C25" s="1">
        <v>23</v>
      </c>
      <c r="D25" s="2">
        <v>110010370508</v>
      </c>
      <c r="E25" s="1" t="s">
        <v>11</v>
      </c>
      <c r="F25" s="1" t="s">
        <v>1</v>
      </c>
      <c r="G25" s="8">
        <v>79372580</v>
      </c>
      <c r="H25" s="1" t="s">
        <v>42</v>
      </c>
      <c r="I25" s="6">
        <v>43726</v>
      </c>
      <c r="J25" s="5">
        <v>1.1666666666666701</v>
      </c>
    </row>
    <row r="26" spans="1:10" x14ac:dyDescent="0.25">
      <c r="A26" s="1">
        <f t="shared" si="0"/>
        <v>24</v>
      </c>
      <c r="B26" s="1">
        <f>COUNTIF($G$2:$G26,Dato_Busqueda)</f>
        <v>0</v>
      </c>
      <c r="C26" s="1">
        <v>24</v>
      </c>
      <c r="D26" s="2">
        <v>110010371075</v>
      </c>
      <c r="E26" s="1" t="s">
        <v>0</v>
      </c>
      <c r="F26" s="1" t="s">
        <v>1</v>
      </c>
      <c r="G26" s="8">
        <v>1046428559</v>
      </c>
      <c r="H26" s="1" t="s">
        <v>43</v>
      </c>
      <c r="I26" s="6">
        <v>43663</v>
      </c>
      <c r="J26" s="5">
        <v>1.2083333333333299</v>
      </c>
    </row>
    <row r="27" spans="1:10" x14ac:dyDescent="0.25">
      <c r="A27" s="1">
        <f t="shared" si="0"/>
        <v>25</v>
      </c>
      <c r="B27" s="1">
        <f>COUNTIF($G$2:$G27,Dato_Busqueda)</f>
        <v>0</v>
      </c>
      <c r="C27" s="1">
        <v>25</v>
      </c>
      <c r="D27" s="2">
        <v>110010371642</v>
      </c>
      <c r="E27" s="1" t="s">
        <v>2</v>
      </c>
      <c r="F27" s="1" t="s">
        <v>1</v>
      </c>
      <c r="G27" s="8">
        <v>51258963</v>
      </c>
      <c r="H27" s="1" t="s">
        <v>44</v>
      </c>
      <c r="I27" s="6">
        <v>43664</v>
      </c>
      <c r="J27" s="5">
        <v>1.25</v>
      </c>
    </row>
    <row r="28" spans="1:10" x14ac:dyDescent="0.25">
      <c r="A28" s="1">
        <f t="shared" si="0"/>
        <v>26</v>
      </c>
      <c r="B28" s="1">
        <f>COUNTIF($G$2:$G28,Dato_Busqueda)</f>
        <v>0</v>
      </c>
      <c r="C28" s="1">
        <v>26</v>
      </c>
      <c r="D28" s="2">
        <v>110010372209</v>
      </c>
      <c r="E28" s="1" t="s">
        <v>3</v>
      </c>
      <c r="F28" s="1" t="s">
        <v>1</v>
      </c>
      <c r="G28" s="8">
        <v>79562365</v>
      </c>
      <c r="H28" s="1" t="s">
        <v>45</v>
      </c>
      <c r="I28" s="6">
        <v>43665</v>
      </c>
      <c r="J28" s="5">
        <v>1.2916666666666701</v>
      </c>
    </row>
    <row r="29" spans="1:10" x14ac:dyDescent="0.25">
      <c r="A29" s="1">
        <f t="shared" si="0"/>
        <v>27</v>
      </c>
      <c r="B29" s="1">
        <f>COUNTIF($G$2:$G29,Dato_Busqueda)</f>
        <v>0</v>
      </c>
      <c r="C29" s="1">
        <v>27</v>
      </c>
      <c r="D29" s="2">
        <v>110010372776</v>
      </c>
      <c r="E29" s="1" t="s">
        <v>4</v>
      </c>
      <c r="F29" s="1" t="s">
        <v>1</v>
      </c>
      <c r="G29" s="8">
        <v>1023654897</v>
      </c>
      <c r="H29" s="1" t="s">
        <v>46</v>
      </c>
      <c r="I29" s="6">
        <v>43666</v>
      </c>
      <c r="J29" s="5">
        <v>1.3333333333333299</v>
      </c>
    </row>
    <row r="30" spans="1:10" x14ac:dyDescent="0.25">
      <c r="A30" s="1">
        <f t="shared" si="0"/>
        <v>28</v>
      </c>
      <c r="B30" s="1">
        <f>COUNTIF($G$2:$G30,Dato_Busqueda)</f>
        <v>0</v>
      </c>
      <c r="C30" s="1">
        <v>28</v>
      </c>
      <c r="D30" s="2">
        <v>110010373343</v>
      </c>
      <c r="E30" s="1" t="s">
        <v>5</v>
      </c>
      <c r="F30" s="1" t="s">
        <v>1</v>
      </c>
      <c r="G30" s="8">
        <v>51870738</v>
      </c>
      <c r="H30" s="1" t="s">
        <v>47</v>
      </c>
      <c r="I30" s="6">
        <v>43667</v>
      </c>
      <c r="J30" s="5">
        <v>1.375</v>
      </c>
    </row>
    <row r="31" spans="1:10" x14ac:dyDescent="0.25">
      <c r="A31" s="1">
        <f t="shared" si="0"/>
        <v>29</v>
      </c>
      <c r="B31" s="1">
        <f>COUNTIF($G$2:$G31,Dato_Busqueda)</f>
        <v>0</v>
      </c>
      <c r="C31" s="1">
        <v>29</v>
      </c>
      <c r="D31" s="2">
        <v>110010373343</v>
      </c>
      <c r="E31" t="s">
        <v>5</v>
      </c>
      <c r="F31" t="s">
        <v>1</v>
      </c>
      <c r="G31">
        <v>51870738</v>
      </c>
      <c r="H31" t="s">
        <v>47</v>
      </c>
      <c r="I31" s="6">
        <v>43667</v>
      </c>
      <c r="J31" s="5">
        <v>1.4166666666666701</v>
      </c>
    </row>
    <row r="32" spans="1:10" x14ac:dyDescent="0.25">
      <c r="A32" s="1">
        <f t="shared" si="0"/>
        <v>30</v>
      </c>
      <c r="B32" s="1">
        <f>COUNTIF($G$2:$G32,Dato_Busqueda)</f>
        <v>0</v>
      </c>
      <c r="C32" s="1">
        <v>30</v>
      </c>
      <c r="D32" s="2">
        <v>110010372263.81799</v>
      </c>
      <c r="E32" s="1" t="s">
        <v>2</v>
      </c>
      <c r="F32" s="1" t="s">
        <v>1</v>
      </c>
      <c r="G32" s="8">
        <v>338953837.27272701</v>
      </c>
      <c r="H32" s="1" t="s">
        <v>27</v>
      </c>
      <c r="I32" s="6">
        <v>43668</v>
      </c>
      <c r="J32" s="5">
        <v>1.4583333333333399</v>
      </c>
    </row>
    <row r="33" spans="1:10" x14ac:dyDescent="0.25">
      <c r="A33" s="1">
        <f t="shared" si="0"/>
        <v>31</v>
      </c>
      <c r="B33" s="1">
        <f>COUNTIF($G$2:$G33,Dato_Busqueda)</f>
        <v>0</v>
      </c>
      <c r="C33" s="1">
        <v>31</v>
      </c>
      <c r="D33" s="2">
        <v>110010372548.866</v>
      </c>
      <c r="E33" s="1" t="s">
        <v>3</v>
      </c>
      <c r="F33" s="1" t="s">
        <v>1</v>
      </c>
      <c r="G33" s="8">
        <v>336114687.04743099</v>
      </c>
      <c r="H33" s="1" t="s">
        <v>28</v>
      </c>
      <c r="I33" s="6">
        <v>43669</v>
      </c>
      <c r="J33" s="5">
        <v>1.50000000000001</v>
      </c>
    </row>
    <row r="34" spans="1:10" x14ac:dyDescent="0.25">
      <c r="A34" s="1">
        <f t="shared" si="0"/>
        <v>32</v>
      </c>
      <c r="B34" s="1">
        <f>COUNTIF($G$2:$G34,Dato_Busqueda)</f>
        <v>0</v>
      </c>
      <c r="C34" s="1">
        <v>32</v>
      </c>
      <c r="D34" s="2">
        <v>110010372833.91299</v>
      </c>
      <c r="E34" s="1" t="s">
        <v>4</v>
      </c>
      <c r="F34" s="1" t="s">
        <v>1</v>
      </c>
      <c r="G34" s="8">
        <v>333275536.82213402</v>
      </c>
      <c r="H34" s="1" t="s">
        <v>29</v>
      </c>
      <c r="I34" s="6">
        <v>43670</v>
      </c>
      <c r="J34" s="5">
        <v>1.5416666666666801</v>
      </c>
    </row>
    <row r="35" spans="1:10" x14ac:dyDescent="0.25">
      <c r="A35" s="1">
        <f t="shared" si="0"/>
        <v>33</v>
      </c>
      <c r="B35" s="1">
        <f>COUNTIF($G$2:$G35,Dato_Busqueda)</f>
        <v>0</v>
      </c>
      <c r="C35" s="1">
        <v>33</v>
      </c>
      <c r="D35" s="2">
        <v>110010373118.96001</v>
      </c>
      <c r="E35" s="1" t="s">
        <v>5</v>
      </c>
      <c r="F35" s="1" t="s">
        <v>1</v>
      </c>
      <c r="G35" s="8">
        <v>330436386.596838</v>
      </c>
      <c r="H35" s="1" t="s">
        <v>30</v>
      </c>
      <c r="I35" s="6">
        <v>43671</v>
      </c>
      <c r="J35" s="5">
        <v>1.5833333333333499</v>
      </c>
    </row>
    <row r="36" spans="1:10" x14ac:dyDescent="0.25">
      <c r="A36" s="1">
        <f t="shared" ref="A36:A64" si="1">IF((COUNTIF($E36,"*"&amp;Dato_Busqueda&amp;"*"))=1,$A35+1,$A35)</f>
        <v>34</v>
      </c>
      <c r="B36" s="1">
        <f>COUNTIF($G$2:$G36,Dato_Busqueda)</f>
        <v>0</v>
      </c>
      <c r="C36" s="1">
        <v>34</v>
      </c>
      <c r="D36" s="2">
        <v>110010373404.008</v>
      </c>
      <c r="E36" s="1" t="s">
        <v>12</v>
      </c>
      <c r="F36" s="1" t="s">
        <v>1</v>
      </c>
      <c r="G36" s="8">
        <v>327597236.37154198</v>
      </c>
      <c r="H36" s="1" t="s">
        <v>31</v>
      </c>
      <c r="I36" s="6">
        <v>43672</v>
      </c>
      <c r="J36" s="5">
        <v>1.62500000000002</v>
      </c>
    </row>
    <row r="37" spans="1:10" x14ac:dyDescent="0.25">
      <c r="A37" s="1">
        <f t="shared" si="1"/>
        <v>35</v>
      </c>
      <c r="B37" s="1">
        <f>COUNTIF($G$2:$G37,Dato_Busqueda)</f>
        <v>0</v>
      </c>
      <c r="C37" s="1">
        <v>35</v>
      </c>
      <c r="D37" s="2">
        <v>110010373689.05499</v>
      </c>
      <c r="E37" s="1" t="s">
        <v>2</v>
      </c>
      <c r="F37" s="1" t="s">
        <v>1</v>
      </c>
      <c r="G37" s="8">
        <v>324758086.146245</v>
      </c>
      <c r="H37" s="1" t="s">
        <v>32</v>
      </c>
      <c r="I37" s="6">
        <v>43673</v>
      </c>
      <c r="J37" s="5">
        <v>1.6666666666666901</v>
      </c>
    </row>
    <row r="38" spans="1:10" x14ac:dyDescent="0.25">
      <c r="A38" s="1">
        <f t="shared" si="1"/>
        <v>36</v>
      </c>
      <c r="B38" s="1">
        <f>COUNTIF($G$2:$G38,Dato_Busqueda)</f>
        <v>0</v>
      </c>
      <c r="C38" s="1">
        <v>36</v>
      </c>
      <c r="D38" s="2">
        <v>110010373974.103</v>
      </c>
      <c r="E38" s="1" t="s">
        <v>3</v>
      </c>
      <c r="F38" s="1" t="s">
        <v>1</v>
      </c>
      <c r="G38" s="8">
        <v>321918935.92094898</v>
      </c>
      <c r="H38" s="1" t="s">
        <v>33</v>
      </c>
      <c r="I38" s="6">
        <v>43674</v>
      </c>
      <c r="J38" s="5">
        <v>1.7083333333333599</v>
      </c>
    </row>
    <row r="39" spans="1:10" x14ac:dyDescent="0.25">
      <c r="A39" s="1">
        <f t="shared" si="1"/>
        <v>37</v>
      </c>
      <c r="B39" s="1">
        <f>COUNTIF($G$2:$G39,Dato_Busqueda)</f>
        <v>0</v>
      </c>
      <c r="C39" s="1">
        <v>37</v>
      </c>
      <c r="D39" s="2">
        <v>110010374259.14999</v>
      </c>
      <c r="E39" s="1" t="s">
        <v>4</v>
      </c>
      <c r="F39" s="1" t="s">
        <v>1</v>
      </c>
      <c r="G39" s="8">
        <v>319079785.69565201</v>
      </c>
      <c r="H39" s="1" t="s">
        <v>34</v>
      </c>
      <c r="I39" s="6">
        <v>43675</v>
      </c>
      <c r="J39" s="5">
        <v>1.75000000000003</v>
      </c>
    </row>
    <row r="40" spans="1:10" x14ac:dyDescent="0.25">
      <c r="A40" s="1">
        <f t="shared" si="1"/>
        <v>38</v>
      </c>
      <c r="B40" s="1">
        <f>COUNTIF($G$2:$G40,Dato_Busqueda)</f>
        <v>0</v>
      </c>
      <c r="C40" s="1">
        <v>38</v>
      </c>
      <c r="D40" s="2">
        <v>110010374544.198</v>
      </c>
      <c r="E40" s="1" t="s">
        <v>5</v>
      </c>
      <c r="F40" s="1" t="s">
        <v>1</v>
      </c>
      <c r="G40" s="8">
        <v>316240635.47035599</v>
      </c>
      <c r="H40" s="1" t="s">
        <v>35</v>
      </c>
      <c r="I40" s="6">
        <v>43676</v>
      </c>
      <c r="J40" s="5">
        <v>1.7916666666667</v>
      </c>
    </row>
    <row r="41" spans="1:10" x14ac:dyDescent="0.25">
      <c r="A41" s="1">
        <f t="shared" si="1"/>
        <v>39</v>
      </c>
      <c r="B41" s="1">
        <f>COUNTIF($G$2:$G41,Dato_Busqueda)</f>
        <v>0</v>
      </c>
      <c r="C41" s="1">
        <v>39</v>
      </c>
      <c r="D41" s="2">
        <v>110010374829.245</v>
      </c>
      <c r="E41" s="1" t="s">
        <v>11</v>
      </c>
      <c r="F41" s="1" t="s">
        <v>1</v>
      </c>
      <c r="G41" s="8">
        <v>79372580</v>
      </c>
      <c r="H41" s="1" t="s">
        <v>36</v>
      </c>
      <c r="I41" s="6">
        <v>43677</v>
      </c>
      <c r="J41" s="5">
        <v>1.8333333333333699</v>
      </c>
    </row>
    <row r="42" spans="1:10" x14ac:dyDescent="0.25">
      <c r="A42" s="1">
        <f t="shared" si="1"/>
        <v>40</v>
      </c>
      <c r="B42" s="1">
        <f>COUNTIF($G$2:$G42,Dato_Busqueda)</f>
        <v>0</v>
      </c>
      <c r="C42" s="1">
        <v>40</v>
      </c>
      <c r="D42" s="2">
        <v>110010375114.29201</v>
      </c>
      <c r="E42" s="1" t="s">
        <v>0</v>
      </c>
      <c r="F42" s="1" t="s">
        <v>1</v>
      </c>
      <c r="G42" s="8">
        <v>310562335.01976299</v>
      </c>
      <c r="H42" s="1" t="s">
        <v>37</v>
      </c>
      <c r="I42" s="6">
        <v>43678</v>
      </c>
      <c r="J42" s="5">
        <v>1.87500000000004</v>
      </c>
    </row>
    <row r="43" spans="1:10" x14ac:dyDescent="0.25">
      <c r="A43" s="1">
        <f t="shared" si="1"/>
        <v>41</v>
      </c>
      <c r="B43" s="1">
        <f>COUNTIF($G$2:$G43,Dato_Busqueda)</f>
        <v>0</v>
      </c>
      <c r="C43" s="1">
        <v>41</v>
      </c>
      <c r="D43" s="2">
        <v>110010375399.34</v>
      </c>
      <c r="E43" s="1" t="s">
        <v>2</v>
      </c>
      <c r="F43" s="1" t="s">
        <v>1</v>
      </c>
      <c r="G43" s="8">
        <v>307723184.79446602</v>
      </c>
      <c r="H43" s="1" t="s">
        <v>38</v>
      </c>
      <c r="I43" s="6">
        <v>43679</v>
      </c>
      <c r="J43" s="5">
        <v>1.91666666666671</v>
      </c>
    </row>
    <row r="44" spans="1:10" x14ac:dyDescent="0.25">
      <c r="A44" s="1">
        <f t="shared" si="1"/>
        <v>42</v>
      </c>
      <c r="B44" s="1">
        <f>COUNTIF($G$2:$G44,Dato_Busqueda)</f>
        <v>0</v>
      </c>
      <c r="C44" s="1">
        <v>42</v>
      </c>
      <c r="D44" s="2">
        <v>110010375684.38699</v>
      </c>
      <c r="E44" s="1" t="s">
        <v>3</v>
      </c>
      <c r="F44" s="1" t="s">
        <v>1</v>
      </c>
      <c r="G44" s="8">
        <v>304884034.56917</v>
      </c>
      <c r="H44" s="1" t="s">
        <v>39</v>
      </c>
      <c r="I44" s="6">
        <v>43680</v>
      </c>
      <c r="J44" s="5">
        <v>1.9583333333333801</v>
      </c>
    </row>
    <row r="45" spans="1:10" x14ac:dyDescent="0.25">
      <c r="A45" s="1">
        <f t="shared" si="1"/>
        <v>43</v>
      </c>
      <c r="B45" s="1">
        <f>COUNTIF($G$2:$G45,Dato_Busqueda)</f>
        <v>0</v>
      </c>
      <c r="C45" s="1">
        <v>43</v>
      </c>
      <c r="D45" s="2">
        <v>110010375969.435</v>
      </c>
      <c r="E45" s="1" t="s">
        <v>4</v>
      </c>
      <c r="F45" s="1" t="s">
        <v>1</v>
      </c>
      <c r="G45" s="8">
        <v>302044884.34387398</v>
      </c>
      <c r="H45" s="1" t="s">
        <v>40</v>
      </c>
      <c r="I45" s="6">
        <v>43681</v>
      </c>
      <c r="J45" s="5">
        <v>2.0000000000000502</v>
      </c>
    </row>
    <row r="46" spans="1:10" x14ac:dyDescent="0.25">
      <c r="A46" s="1">
        <f t="shared" si="1"/>
        <v>44</v>
      </c>
      <c r="B46" s="1">
        <f>COUNTIF($G$2:$G46,Dato_Busqueda)</f>
        <v>0</v>
      </c>
      <c r="C46" s="1">
        <v>44</v>
      </c>
      <c r="D46" s="2">
        <v>110010376254.48199</v>
      </c>
      <c r="E46" s="1" t="s">
        <v>5</v>
      </c>
      <c r="F46" s="1" t="s">
        <v>1</v>
      </c>
      <c r="G46" s="8">
        <v>299205734.118577</v>
      </c>
      <c r="H46" s="1" t="s">
        <v>41</v>
      </c>
      <c r="I46" s="6">
        <v>43682</v>
      </c>
      <c r="J46" s="5">
        <v>2.0416666666667198</v>
      </c>
    </row>
    <row r="47" spans="1:10" x14ac:dyDescent="0.25">
      <c r="A47" s="1">
        <f t="shared" si="1"/>
        <v>45</v>
      </c>
      <c r="B47" s="1">
        <f>COUNTIF($G$2:$G47,Dato_Busqueda)</f>
        <v>0</v>
      </c>
      <c r="C47" s="1">
        <v>45</v>
      </c>
      <c r="D47" s="2">
        <v>110010376539.53</v>
      </c>
      <c r="E47" s="1" t="s">
        <v>11</v>
      </c>
      <c r="F47" s="1" t="s">
        <v>1</v>
      </c>
      <c r="G47" s="8">
        <v>79372580</v>
      </c>
      <c r="H47" s="1" t="s">
        <v>42</v>
      </c>
      <c r="I47" s="6">
        <v>43683</v>
      </c>
      <c r="J47" s="5">
        <v>2.0833333333333899</v>
      </c>
    </row>
    <row r="48" spans="1:10" x14ac:dyDescent="0.25">
      <c r="A48" s="1">
        <f t="shared" si="1"/>
        <v>46</v>
      </c>
      <c r="B48" s="1">
        <f>COUNTIF($G$2:$G48,Dato_Busqueda)</f>
        <v>0</v>
      </c>
      <c r="C48" s="1">
        <v>46</v>
      </c>
      <c r="D48" s="2">
        <v>110010376824.577</v>
      </c>
      <c r="E48" s="1" t="s">
        <v>0</v>
      </c>
      <c r="F48" s="1" t="s">
        <v>1</v>
      </c>
      <c r="G48" s="8">
        <v>293527433.66798401</v>
      </c>
      <c r="H48" s="1" t="s">
        <v>43</v>
      </c>
      <c r="I48" s="6">
        <v>43684</v>
      </c>
      <c r="J48" s="5">
        <v>2.12500000000006</v>
      </c>
    </row>
    <row r="49" spans="1:10" x14ac:dyDescent="0.25">
      <c r="A49" s="1">
        <f t="shared" si="1"/>
        <v>47</v>
      </c>
      <c r="B49" s="1">
        <f>COUNTIF($G$2:$G49,Dato_Busqueda)</f>
        <v>0</v>
      </c>
      <c r="C49" s="1">
        <v>47</v>
      </c>
      <c r="D49" s="2">
        <v>110010377109.62399</v>
      </c>
      <c r="E49" s="1" t="s">
        <v>2</v>
      </c>
      <c r="F49" s="1" t="s">
        <v>1</v>
      </c>
      <c r="G49" s="8">
        <v>290688283.44268799</v>
      </c>
      <c r="H49" s="1" t="s">
        <v>44</v>
      </c>
      <c r="I49" s="6">
        <v>43685</v>
      </c>
      <c r="J49" s="5">
        <v>2.16666666666673</v>
      </c>
    </row>
    <row r="50" spans="1:10" x14ac:dyDescent="0.25">
      <c r="A50" s="1">
        <f t="shared" si="1"/>
        <v>48</v>
      </c>
      <c r="B50" s="1">
        <f>COUNTIF($G$2:$G50,Dato_Busqueda)</f>
        <v>0</v>
      </c>
      <c r="C50" s="1">
        <v>48</v>
      </c>
      <c r="D50" s="2">
        <v>110010377394.672</v>
      </c>
      <c r="E50" s="1" t="s">
        <v>3</v>
      </c>
      <c r="F50" s="1" t="s">
        <v>1</v>
      </c>
      <c r="G50" s="8">
        <v>287849133.21739101</v>
      </c>
      <c r="H50" s="1" t="s">
        <v>45</v>
      </c>
      <c r="I50" s="6">
        <v>43686</v>
      </c>
      <c r="J50" s="5">
        <v>2.2083333333334001</v>
      </c>
    </row>
    <row r="51" spans="1:10" x14ac:dyDescent="0.25">
      <c r="A51" s="1">
        <f t="shared" si="1"/>
        <v>49</v>
      </c>
      <c r="B51" s="1">
        <f>COUNTIF($G$2:$G51,Dato_Busqueda)</f>
        <v>0</v>
      </c>
      <c r="C51" s="1">
        <v>49</v>
      </c>
      <c r="D51" s="2">
        <v>110010377679.71899</v>
      </c>
      <c r="E51" s="1" t="s">
        <v>4</v>
      </c>
      <c r="F51" s="1" t="s">
        <v>1</v>
      </c>
      <c r="G51" s="8">
        <v>285009982.99209499</v>
      </c>
      <c r="H51" s="1" t="s">
        <v>46</v>
      </c>
      <c r="I51" s="6">
        <v>43687</v>
      </c>
      <c r="J51" s="5">
        <v>2.2500000000000702</v>
      </c>
    </row>
    <row r="52" spans="1:10" x14ac:dyDescent="0.25">
      <c r="A52" s="1">
        <f t="shared" si="1"/>
        <v>50</v>
      </c>
      <c r="B52" s="1">
        <f>COUNTIF($G$2:$G52,Dato_Busqueda)</f>
        <v>0</v>
      </c>
      <c r="C52" s="1">
        <v>50</v>
      </c>
      <c r="D52" s="2">
        <v>110010377964.767</v>
      </c>
      <c r="E52" s="1" t="s">
        <v>5</v>
      </c>
      <c r="F52" s="1" t="s">
        <v>1</v>
      </c>
      <c r="G52" s="8">
        <v>282170832.76679802</v>
      </c>
      <c r="H52" s="1" t="s">
        <v>47</v>
      </c>
      <c r="I52" s="6">
        <v>43688</v>
      </c>
      <c r="J52" s="5">
        <v>2.2916666666667398</v>
      </c>
    </row>
    <row r="53" spans="1:10" x14ac:dyDescent="0.25">
      <c r="A53" s="1">
        <f t="shared" si="1"/>
        <v>51</v>
      </c>
      <c r="B53" s="1">
        <f>COUNTIF($G$2:$G53,Dato_Busqueda)</f>
        <v>0</v>
      </c>
      <c r="C53" s="1">
        <v>51</v>
      </c>
      <c r="D53" s="2">
        <v>110010378249.814</v>
      </c>
      <c r="E53" s="1" t="s">
        <v>5</v>
      </c>
      <c r="F53" s="1" t="s">
        <v>1</v>
      </c>
      <c r="G53" s="1">
        <v>279331682.541502</v>
      </c>
      <c r="H53" s="1" t="s">
        <v>47</v>
      </c>
      <c r="I53" s="6">
        <v>43667</v>
      </c>
      <c r="J53" s="5">
        <v>2.3333333333334099</v>
      </c>
    </row>
    <row r="54" spans="1:10" x14ac:dyDescent="0.25">
      <c r="A54" s="1">
        <f t="shared" si="1"/>
        <v>52</v>
      </c>
      <c r="B54" s="1">
        <f>COUNTIF($G$2:$G54,Dato_Busqueda)</f>
        <v>0</v>
      </c>
      <c r="C54" s="1">
        <v>52</v>
      </c>
      <c r="D54" s="2">
        <v>110010378534.862</v>
      </c>
      <c r="E54" s="1" t="s">
        <v>2</v>
      </c>
      <c r="F54" s="1" t="s">
        <v>1</v>
      </c>
      <c r="G54" s="8">
        <v>276492532.31620598</v>
      </c>
      <c r="H54" s="1" t="s">
        <v>27</v>
      </c>
      <c r="I54" s="6">
        <v>43689</v>
      </c>
      <c r="J54" s="5">
        <v>2.3750000000000799</v>
      </c>
    </row>
    <row r="55" spans="1:10" x14ac:dyDescent="0.25">
      <c r="A55" s="1">
        <f t="shared" si="1"/>
        <v>53</v>
      </c>
      <c r="B55" s="1">
        <f>COUNTIF($G$2:$G55,Dato_Busqueda)</f>
        <v>0</v>
      </c>
      <c r="C55" s="1">
        <v>53</v>
      </c>
      <c r="D55" s="2">
        <v>110010378819.909</v>
      </c>
      <c r="E55" s="1" t="s">
        <v>3</v>
      </c>
      <c r="F55" s="1" t="s">
        <v>1</v>
      </c>
      <c r="G55" s="8">
        <v>273653382.090909</v>
      </c>
      <c r="H55" s="1" t="s">
        <v>28</v>
      </c>
      <c r="I55" s="6">
        <v>43690</v>
      </c>
      <c r="J55" s="5">
        <v>2.41666666666675</v>
      </c>
    </row>
    <row r="56" spans="1:10" x14ac:dyDescent="0.25">
      <c r="A56" s="1">
        <f t="shared" si="1"/>
        <v>54</v>
      </c>
      <c r="B56" s="1">
        <f>COUNTIF($G$2:$G56,Dato_Busqueda)</f>
        <v>0</v>
      </c>
      <c r="C56" s="1">
        <v>54</v>
      </c>
      <c r="D56" s="2">
        <v>110010379104.957</v>
      </c>
      <c r="E56" s="1" t="s">
        <v>4</v>
      </c>
      <c r="F56" s="1" t="s">
        <v>1</v>
      </c>
      <c r="G56" s="8">
        <v>270814231.86561298</v>
      </c>
      <c r="H56" s="1" t="s">
        <v>29</v>
      </c>
      <c r="I56" s="6">
        <v>43691</v>
      </c>
      <c r="J56" s="5">
        <v>2.4583333333334201</v>
      </c>
    </row>
    <row r="57" spans="1:10" x14ac:dyDescent="0.25">
      <c r="A57" s="1">
        <f t="shared" si="1"/>
        <v>55</v>
      </c>
      <c r="B57" s="1">
        <f>COUNTIF($G$2:$G57,Dato_Busqueda)</f>
        <v>0</v>
      </c>
      <c r="C57" s="1">
        <v>55</v>
      </c>
      <c r="D57" s="2">
        <v>110010379390.004</v>
      </c>
      <c r="E57" s="1" t="s">
        <v>5</v>
      </c>
      <c r="F57" s="1" t="s">
        <v>1</v>
      </c>
      <c r="G57" s="8">
        <v>267975081.64031601</v>
      </c>
      <c r="H57" s="1" t="s">
        <v>30</v>
      </c>
      <c r="I57" s="6">
        <v>43692</v>
      </c>
      <c r="J57" s="5">
        <v>2.5000000000000902</v>
      </c>
    </row>
    <row r="58" spans="1:10" x14ac:dyDescent="0.25">
      <c r="A58" s="1">
        <f t="shared" si="1"/>
        <v>56</v>
      </c>
      <c r="B58" s="1">
        <f>COUNTIF($G$2:$G58,Dato_Busqueda)</f>
        <v>0</v>
      </c>
      <c r="C58" s="1">
        <v>56</v>
      </c>
      <c r="D58" s="2">
        <v>110010379675.05099</v>
      </c>
      <c r="E58" s="1" t="s">
        <v>12</v>
      </c>
      <c r="F58" s="1" t="s">
        <v>1</v>
      </c>
      <c r="G58" s="8">
        <v>265135931.41501999</v>
      </c>
      <c r="H58" s="1" t="s">
        <v>31</v>
      </c>
      <c r="I58" s="6">
        <v>43693</v>
      </c>
      <c r="J58" s="5">
        <v>2.5416666666667602</v>
      </c>
    </row>
    <row r="59" spans="1:10" x14ac:dyDescent="0.25">
      <c r="A59" s="1">
        <f t="shared" si="1"/>
        <v>57</v>
      </c>
      <c r="B59" s="1">
        <f>COUNTIF($G$2:$G59,Dato_Busqueda)</f>
        <v>0</v>
      </c>
      <c r="C59" s="1">
        <v>57</v>
      </c>
      <c r="D59" s="2">
        <v>110010379960.099</v>
      </c>
      <c r="E59" s="1" t="s">
        <v>2</v>
      </c>
      <c r="F59" s="1" t="s">
        <v>1</v>
      </c>
      <c r="G59" s="8">
        <v>262296781.18972301</v>
      </c>
      <c r="H59" s="1" t="s">
        <v>32</v>
      </c>
      <c r="I59" s="6">
        <v>43694</v>
      </c>
      <c r="J59" s="5">
        <v>2.5833333333334298</v>
      </c>
    </row>
    <row r="60" spans="1:10" x14ac:dyDescent="0.25">
      <c r="A60" s="1">
        <f t="shared" si="1"/>
        <v>58</v>
      </c>
      <c r="B60" s="1">
        <f>COUNTIF($G$2:$G60,Dato_Busqueda)</f>
        <v>0</v>
      </c>
      <c r="C60" s="1">
        <v>58</v>
      </c>
      <c r="D60" s="2">
        <v>110010380245.146</v>
      </c>
      <c r="E60" s="1" t="s">
        <v>3</v>
      </c>
      <c r="F60" s="1" t="s">
        <v>1</v>
      </c>
      <c r="G60" s="8">
        <v>259457630.96442699</v>
      </c>
      <c r="H60" s="1" t="s">
        <v>33</v>
      </c>
      <c r="I60" s="6">
        <v>43695</v>
      </c>
      <c r="J60" s="5">
        <v>2.6250000000000999</v>
      </c>
    </row>
    <row r="61" spans="1:10" x14ac:dyDescent="0.25">
      <c r="A61" s="1">
        <f t="shared" si="1"/>
        <v>59</v>
      </c>
      <c r="B61" s="1">
        <f>COUNTIF($G$2:$G61,Dato_Busqueda)</f>
        <v>0</v>
      </c>
      <c r="C61" s="1">
        <v>59</v>
      </c>
      <c r="D61" s="2">
        <v>110010380530.194</v>
      </c>
      <c r="E61" s="1" t="s">
        <v>4</v>
      </c>
      <c r="F61" s="1" t="s">
        <v>1</v>
      </c>
      <c r="G61" s="8">
        <v>256618480.739131</v>
      </c>
      <c r="H61" s="1" t="s">
        <v>34</v>
      </c>
      <c r="I61" s="6">
        <v>43696</v>
      </c>
      <c r="J61" s="5">
        <v>2.66666666666677</v>
      </c>
    </row>
    <row r="62" spans="1:10" x14ac:dyDescent="0.25">
      <c r="A62" s="1">
        <f t="shared" si="1"/>
        <v>60</v>
      </c>
      <c r="B62" s="1">
        <f>COUNTIF($G$2:$G62,Dato_Busqueda)</f>
        <v>0</v>
      </c>
      <c r="C62" s="1">
        <v>60</v>
      </c>
      <c r="D62" s="2">
        <v>110010380815.241</v>
      </c>
      <c r="E62" s="1" t="s">
        <v>5</v>
      </c>
      <c r="F62" s="1" t="s">
        <v>1</v>
      </c>
      <c r="G62" s="8">
        <v>253779330.513834</v>
      </c>
      <c r="H62" s="1" t="s">
        <v>35</v>
      </c>
      <c r="I62" s="6">
        <v>43697</v>
      </c>
      <c r="J62" s="5">
        <v>2.7083333333334401</v>
      </c>
    </row>
    <row r="63" spans="1:10" x14ac:dyDescent="0.25">
      <c r="A63" s="1">
        <f t="shared" si="1"/>
        <v>61</v>
      </c>
      <c r="B63" s="1">
        <f>COUNTIF($G$2:$G63,Dato_Busqueda)</f>
        <v>0</v>
      </c>
      <c r="C63" s="1">
        <v>61</v>
      </c>
      <c r="D63" s="2">
        <v>110010381100.289</v>
      </c>
      <c r="E63" s="1" t="s">
        <v>11</v>
      </c>
      <c r="F63" s="1" t="s">
        <v>1</v>
      </c>
      <c r="G63" s="8">
        <v>79372580</v>
      </c>
      <c r="H63" s="1" t="s">
        <v>36</v>
      </c>
      <c r="I63" s="6">
        <v>43698</v>
      </c>
      <c r="J63" s="5">
        <v>2.7500000000001101</v>
      </c>
    </row>
    <row r="64" spans="1:10" x14ac:dyDescent="0.25">
      <c r="A64" s="1">
        <f t="shared" si="1"/>
        <v>62</v>
      </c>
      <c r="B64" s="1">
        <f>COUNTIF($G$2:$G64,Dato_Busqueda)</f>
        <v>0</v>
      </c>
      <c r="C64" s="1">
        <v>62</v>
      </c>
      <c r="D64" s="2">
        <v>110010381385.336</v>
      </c>
      <c r="E64" s="1" t="s">
        <v>0</v>
      </c>
      <c r="F64" s="1" t="s">
        <v>1</v>
      </c>
      <c r="G64" s="8">
        <v>248101030.063241</v>
      </c>
      <c r="H64" s="1" t="s">
        <v>37</v>
      </c>
      <c r="I64" s="6">
        <v>43699</v>
      </c>
      <c r="J64" s="5">
        <v>2.7916666666667802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0F3F-7D71-42B9-B650-E83ADC03760E}">
  <dimension ref="B1:L33"/>
  <sheetViews>
    <sheetView showGridLines="0" tabSelected="1" workbookViewId="0">
      <selection activeCell="B14" sqref="B14"/>
    </sheetView>
  </sheetViews>
  <sheetFormatPr baseColWidth="10" defaultRowHeight="15" x14ac:dyDescent="0.25"/>
  <cols>
    <col min="2" max="2" width="39.7109375" customWidth="1"/>
    <col min="3" max="3" width="5" style="1" customWidth="1"/>
    <col min="4" max="4" width="3" style="1" bestFit="1" customWidth="1"/>
    <col min="5" max="5" width="4.7109375" customWidth="1"/>
    <col min="6" max="6" width="18.5703125" customWidth="1"/>
    <col min="7" max="7" width="37.140625" customWidth="1"/>
    <col min="8" max="8" width="13" customWidth="1"/>
    <col min="9" max="9" width="17.5703125" customWidth="1"/>
    <col min="10" max="10" width="23.5703125" customWidth="1"/>
    <col min="11" max="11" width="33.85546875" bestFit="1" customWidth="1"/>
    <col min="12" max="12" width="16.42578125" customWidth="1"/>
    <col min="14" max="14" width="11.85546875" bestFit="1" customWidth="1"/>
  </cols>
  <sheetData>
    <row r="1" spans="2:12" s="1" customFormat="1" x14ac:dyDescent="0.25"/>
    <row r="2" spans="2:12" s="1" customFormat="1" ht="19.5" x14ac:dyDescent="0.25">
      <c r="D2" s="20" t="s">
        <v>49</v>
      </c>
      <c r="E2" s="20"/>
      <c r="F2" s="20"/>
      <c r="G2" s="20"/>
      <c r="H2" s="20"/>
      <c r="I2" s="20"/>
      <c r="J2" s="20"/>
      <c r="K2" s="20"/>
      <c r="L2" s="20"/>
    </row>
    <row r="3" spans="2:12" s="1" customFormat="1" ht="19.5" x14ac:dyDescent="0.25">
      <c r="D3" s="20" t="s">
        <v>50</v>
      </c>
      <c r="E3" s="20"/>
      <c r="F3" s="20"/>
      <c r="G3" s="20"/>
      <c r="H3" s="20"/>
      <c r="I3" s="20"/>
      <c r="J3" s="20"/>
      <c r="K3" s="20"/>
      <c r="L3" s="20"/>
    </row>
    <row r="4" spans="2:12" s="1" customFormat="1" x14ac:dyDescent="0.25"/>
    <row r="5" spans="2:12" s="1" customFormat="1" ht="18.75" x14ac:dyDescent="0.3">
      <c r="F5" s="21" t="s">
        <v>52</v>
      </c>
      <c r="G5" s="21"/>
      <c r="H5" s="21"/>
      <c r="I5" s="21"/>
      <c r="J5" s="21"/>
      <c r="K5" s="21"/>
      <c r="L5" s="21"/>
    </row>
    <row r="6" spans="2:12" x14ac:dyDescent="0.25">
      <c r="C6"/>
      <c r="D6"/>
    </row>
    <row r="7" spans="2:12" s="1" customFormat="1" x14ac:dyDescent="0.25">
      <c r="F7" s="19" t="s">
        <v>51</v>
      </c>
      <c r="G7" s="19"/>
      <c r="H7" s="19"/>
      <c r="I7" s="19"/>
      <c r="J7" s="19"/>
      <c r="K7" s="19"/>
      <c r="L7" s="19"/>
    </row>
    <row r="10" spans="2:12" ht="15.75" thickBot="1" x14ac:dyDescent="0.3"/>
    <row r="11" spans="2:12" ht="19.5" customHeight="1" x14ac:dyDescent="0.25">
      <c r="B11" s="3" t="s">
        <v>19</v>
      </c>
      <c r="C11"/>
    </row>
    <row r="12" spans="2:12" ht="26.25" thickBot="1" x14ac:dyDescent="0.3">
      <c r="B12" s="4" t="s">
        <v>20</v>
      </c>
      <c r="C12"/>
      <c r="F12" s="11" t="str">
        <f>IF(Dato_Busqueda=0," ","NÚMERO DE COMPARENDO")</f>
        <v xml:space="preserve"> </v>
      </c>
      <c r="G12" s="11" t="str">
        <f>IF(Dato_Busqueda=0," ","NOMBRE")</f>
        <v xml:space="preserve"> </v>
      </c>
      <c r="H12" s="11" t="str">
        <f>IF(Dato_Busqueda=0," ","TIPO DE DOCUMENTO")</f>
        <v xml:space="preserve"> </v>
      </c>
      <c r="I12" s="11" t="str">
        <f>IF(Dato_Busqueda=0," ","IDENTIFICACIÓN")</f>
        <v xml:space="preserve"> </v>
      </c>
      <c r="J12" s="11" t="str">
        <f>IF(Dato_Busqueda=0," ","LUGAR")</f>
        <v xml:space="preserve"> </v>
      </c>
      <c r="K12" s="11" t="str">
        <f>IF(Dato_Busqueda=0," ","FECHA")</f>
        <v xml:space="preserve"> </v>
      </c>
      <c r="L12" s="11" t="str">
        <f>IF(Dato_Busqueda=0," ","HORA CITACIÓN")</f>
        <v xml:space="preserve"> </v>
      </c>
    </row>
    <row r="13" spans="2:12" ht="15.75" thickBot="1" x14ac:dyDescent="0.3">
      <c r="B13" s="9" t="s">
        <v>48</v>
      </c>
      <c r="C13"/>
      <c r="D13" s="18" t="str">
        <f>IF(Dato_Busqueda=0," ",IF(TEMA="NOMBRE",IF(AND(Total_Nombre&gt;0,Dato_Busqueda&gt;0),1,0),IF(TEMA="IDENTIFICACIÓN",IF(AND(Total_Identificacion&gt;0,Dato_Busqueda&gt;0),1,0))))</f>
        <v xml:space="preserve"> </v>
      </c>
      <c r="E13" s="18"/>
      <c r="F13" s="12" t="str">
        <f>IFERROR(IF($D13=0," ",IF(TEMA="NOMBRE",VLOOKUP($D13,Datos[#All],4,0),IF(TEMA="IDENTIFICACIÓN",VLOOKUP($D13,Busqueda_Cedula,3,0))))," ")</f>
        <v xml:space="preserve"> </v>
      </c>
      <c r="G13" s="13" t="str">
        <f>IFERROR(IF($D13=0," ",IF(TEMA="NOMBRE",VLOOKUP($D13,Datos[#All],5,0),IF(TEMA="IDENTIFICACIÓN",VLOOKUP($D13,Busqueda_Cedula,4,0))))," ")</f>
        <v xml:space="preserve"> </v>
      </c>
      <c r="H13" s="12" t="str">
        <f>IFERROR(IF($D13=0," ",IF(TEMA="NOMBRE",VLOOKUP($D13,Datos[#All],6,0),IF(TEMA="IDENTIFICACIÓN",VLOOKUP($D13,Busqueda_Cedula,5,0))))," ")</f>
        <v xml:space="preserve"> </v>
      </c>
      <c r="I13" s="14" t="str">
        <f>IFERROR(IF($D13=0," ",IF(TEMA="NOMBRE",VLOOKUP($D13,Datos[#All],7,0),IF(TEMA="IDENTIFICACIÓN",VLOOKUP($D13,Busqueda_Cedula,6,0))))," ")</f>
        <v xml:space="preserve"> </v>
      </c>
      <c r="J13" s="13" t="str">
        <f>IFERROR(IF($D13=0," ",IF(TEMA="NOMBRE",VLOOKUP($D13,Datos[#All],8,0),IF(TEMA="IDENTIFICACIÓN",VLOOKUP($D13,Busqueda_Cedula,7,0))))," ")</f>
        <v xml:space="preserve"> </v>
      </c>
      <c r="K13" s="15" t="str">
        <f>IFERROR(IF($D13=0," ",IF(TEMA="NOMBRE",VLOOKUP($D13,Datos[#All],9,0),IF(TEMA="IDENTIFICACIÓN",VLOOKUP($D13,Busqueda_Cedula,8,0))))," ")</f>
        <v xml:space="preserve"> </v>
      </c>
      <c r="L13" s="16" t="str">
        <f>IFERROR(IF($D13=0," ",IF(TEMA="NOMBRE",VLOOKUP($D13,Datos[#All],10,0),IF(TEMA="IDENTIFICACIÓN",VLOOKUP($D13,Busqueda_Cedula,9,0))))," ")</f>
        <v xml:space="preserve"> </v>
      </c>
    </row>
    <row r="14" spans="2:12" ht="15.75" thickBot="1" x14ac:dyDescent="0.3">
      <c r="B14" s="10"/>
      <c r="D14" s="18" t="str">
        <f t="shared" ref="D14:D32" si="0">IF(Dato_Busqueda=0," ",IF(TEMA="NOMBRE",IF(AND(Total_Nombre&gt;0,Dato_Busqueda&gt;0),$D13+1,0),IF(TEMA="IDENTIFICACIÓN",IF(AND(Total_Identificacion&gt;0,Dato_Busqueda&gt;0),$D13+1,0))))</f>
        <v xml:space="preserve"> </v>
      </c>
      <c r="E14" s="18"/>
      <c r="F14" s="12" t="str">
        <f>IFERROR(IF($D14=0," ",IF(TEMA="NOMBRE",VLOOKUP($D14,Datos[#All],4,0),IF(TEMA="IDENTIFICACIÓN",VLOOKUP($D14,Busqueda_Cedula,3,0))))," ")</f>
        <v xml:space="preserve"> </v>
      </c>
      <c r="G14" s="13" t="str">
        <f>IFERROR(IF($D14=0," ",IF(TEMA="NOMBRE",VLOOKUP($D14,Datos[#All],5,0),IF(TEMA="IDENTIFICACIÓN",VLOOKUP($D14,Busqueda_Cedula,4,0))))," ")</f>
        <v xml:space="preserve"> </v>
      </c>
      <c r="H14" s="12" t="str">
        <f>IFERROR(IF($D14=0," ",IF(TEMA="NOMBRE",VLOOKUP($D14,Datos[#All],6,0),IF(TEMA="IDENTIFICACIÓN",VLOOKUP($D14,Busqueda_Cedula,5,0))))," ")</f>
        <v xml:space="preserve"> </v>
      </c>
      <c r="I14" s="14" t="str">
        <f>IFERROR(IF($D14=0," ",IF(TEMA="NOMBRE",VLOOKUP($D14,Datos[#All],7,0),IF(TEMA="IDENTIFICACIÓN",VLOOKUP($D14,Busqueda_Cedula,6,0))))," ")</f>
        <v xml:space="preserve"> </v>
      </c>
      <c r="J14" s="13" t="str">
        <f>IFERROR(IF($D14=0," ",IF(TEMA="NOMBRE",VLOOKUP($D14,Datos[#All],8,0),IF(TEMA="IDENTIFICACIÓN",VLOOKUP($D14,Busqueda_Cedula,7,0))))," ")</f>
        <v xml:space="preserve"> </v>
      </c>
      <c r="K14" s="15" t="str">
        <f>IFERROR(IF($D14=0," ",IF(TEMA="NOMBRE",VLOOKUP($D14,Datos[#All],9,0),IF(TEMA="IDENTIFICACIÓN",VLOOKUP($D14,Busqueda_Cedula,8,0))))," ")</f>
        <v xml:space="preserve"> </v>
      </c>
      <c r="L14" s="16" t="str">
        <f>IFERROR(IF($D14=0," ",IF(TEMA="NOMBRE",VLOOKUP($D14,Datos[#All],10,0),IF(TEMA="IDENTIFICACIÓN",VLOOKUP($D14,Busqueda_Cedula,9,0))))," ")</f>
        <v xml:space="preserve"> </v>
      </c>
    </row>
    <row r="15" spans="2:12" x14ac:dyDescent="0.25">
      <c r="D15" s="18" t="str">
        <f t="shared" si="0"/>
        <v xml:space="preserve"> </v>
      </c>
      <c r="E15" s="18"/>
      <c r="F15" s="12" t="str">
        <f>IFERROR(IF($D15=0," ",IF(TEMA="NOMBRE",VLOOKUP($D15,Datos[#All],4,0),IF(TEMA="IDENTIFICACIÓN",VLOOKUP($D15,Busqueda_Cedula,3,0))))," ")</f>
        <v xml:space="preserve"> </v>
      </c>
      <c r="G15" s="13" t="str">
        <f>IFERROR(IF($D15=0," ",IF(TEMA="NOMBRE",VLOOKUP($D15,Datos[#All],5,0),IF(TEMA="IDENTIFICACIÓN",VLOOKUP($D15,Busqueda_Cedula,4,0))))," ")</f>
        <v xml:space="preserve"> </v>
      </c>
      <c r="H15" s="12" t="str">
        <f>IFERROR(IF($D15=0," ",IF(TEMA="NOMBRE",VLOOKUP($D15,Datos[#All],6,0),IF(TEMA="IDENTIFICACIÓN",VLOOKUP($D15,Busqueda_Cedula,5,0))))," ")</f>
        <v xml:space="preserve"> </v>
      </c>
      <c r="I15" s="14" t="str">
        <f>IFERROR(IF($D15=0," ",IF(TEMA="NOMBRE",VLOOKUP($D15,Datos[#All],7,0),IF(TEMA="IDENTIFICACIÓN",VLOOKUP($D15,Busqueda_Cedula,6,0))))," ")</f>
        <v xml:space="preserve"> </v>
      </c>
      <c r="J15" s="13" t="str">
        <f>IFERROR(IF($D15=0," ",IF(TEMA="NOMBRE",VLOOKUP($D15,Datos[#All],8,0),IF(TEMA="IDENTIFICACIÓN",VLOOKUP($D15,Busqueda_Cedula,7,0))))," ")</f>
        <v xml:space="preserve"> </v>
      </c>
      <c r="K15" s="15" t="str">
        <f>IFERROR(IF($D15=0," ",IF(TEMA="NOMBRE",VLOOKUP($D15,Datos[#All],9,0),IF(TEMA="IDENTIFICACIÓN",VLOOKUP($D15,Busqueda_Cedula,8,0))))," ")</f>
        <v xml:space="preserve"> </v>
      </c>
      <c r="L15" s="16" t="str">
        <f>IFERROR(IF($D15=0," ",IF(TEMA="NOMBRE",VLOOKUP($D15,Datos[#All],10,0),IF(TEMA="IDENTIFICACIÓN",VLOOKUP($D15,Busqueda_Cedula,9,0))))," ")</f>
        <v xml:space="preserve"> </v>
      </c>
    </row>
    <row r="16" spans="2:12" x14ac:dyDescent="0.25">
      <c r="D16" s="18" t="str">
        <f t="shared" si="0"/>
        <v xml:space="preserve"> </v>
      </c>
      <c r="E16" s="18"/>
      <c r="F16" s="12" t="str">
        <f>IFERROR(IF($D16=0," ",IF(TEMA="NOMBRE",VLOOKUP($D16,Datos[#All],4,0),IF(TEMA="IDENTIFICACIÓN",VLOOKUP($D16,Busqueda_Cedula,3,0))))," ")</f>
        <v xml:space="preserve"> </v>
      </c>
      <c r="G16" s="13" t="str">
        <f>IFERROR(IF($D16=0," ",IF(TEMA="NOMBRE",VLOOKUP($D16,Datos[#All],5,0),IF(TEMA="IDENTIFICACIÓN",VLOOKUP($D16,Busqueda_Cedula,4,0))))," ")</f>
        <v xml:space="preserve"> </v>
      </c>
      <c r="H16" s="12" t="str">
        <f>IFERROR(IF($D16=0," ",IF(TEMA="NOMBRE",VLOOKUP($D16,Datos[#All],6,0),IF(TEMA="IDENTIFICACIÓN",VLOOKUP($D16,Busqueda_Cedula,5,0))))," ")</f>
        <v xml:space="preserve"> </v>
      </c>
      <c r="I16" s="14" t="str">
        <f>IFERROR(IF($D16=0," ",IF(TEMA="NOMBRE",VLOOKUP($D16,Datos[#All],7,0),IF(TEMA="IDENTIFICACIÓN",VLOOKUP($D16,Busqueda_Cedula,6,0))))," ")</f>
        <v xml:space="preserve"> </v>
      </c>
      <c r="J16" s="13" t="str">
        <f>IFERROR(IF($D16=0," ",IF(TEMA="NOMBRE",VLOOKUP($D16,Datos[#All],8,0),IF(TEMA="IDENTIFICACIÓN",VLOOKUP($D16,Busqueda_Cedula,7,0))))," ")</f>
        <v xml:space="preserve"> </v>
      </c>
      <c r="K16" s="15" t="str">
        <f>IFERROR(IF($D16=0," ",IF(TEMA="NOMBRE",VLOOKUP($D16,Datos[#All],9,0),IF(TEMA="IDENTIFICACIÓN",VLOOKUP($D16,Busqueda_Cedula,8,0))))," ")</f>
        <v xml:space="preserve"> </v>
      </c>
      <c r="L16" s="16" t="str">
        <f>IFERROR(IF($D16=0," ",IF(TEMA="NOMBRE",VLOOKUP($D16,Datos[#All],10,0),IF(TEMA="IDENTIFICACIÓN",VLOOKUP($D16,Busqueda_Cedula,9,0))))," ")</f>
        <v xml:space="preserve"> </v>
      </c>
    </row>
    <row r="17" spans="2:12" ht="15" customHeight="1" x14ac:dyDescent="0.25">
      <c r="B17" s="17" t="str">
        <f>IF(Dato_Busqueda=0," ","SE HAN ENCONTRADO")</f>
        <v xml:space="preserve"> </v>
      </c>
      <c r="D17" s="18" t="str">
        <f t="shared" si="0"/>
        <v xml:space="preserve"> </v>
      </c>
      <c r="E17" s="18"/>
      <c r="F17" s="12" t="str">
        <f>IFERROR(IF($D17=0," ",IF(TEMA="NOMBRE",VLOOKUP($D17,Datos[#All],4,0),IF(TEMA="IDENTIFICACIÓN",VLOOKUP($D17,Busqueda_Cedula,3,0))))," ")</f>
        <v xml:space="preserve"> </v>
      </c>
      <c r="G17" s="13" t="str">
        <f>IFERROR(IF($D17=0," ",IF(TEMA="NOMBRE",VLOOKUP($D17,Datos[#All],5,0),IF(TEMA="IDENTIFICACIÓN",VLOOKUP($D17,Busqueda_Cedula,4,0))))," ")</f>
        <v xml:space="preserve"> </v>
      </c>
      <c r="H17" s="12" t="str">
        <f>IFERROR(IF($D17=0," ",IF(TEMA="NOMBRE",VLOOKUP($D17,Datos[#All],6,0),IF(TEMA="IDENTIFICACIÓN",VLOOKUP($D17,Busqueda_Cedula,5,0))))," ")</f>
        <v xml:space="preserve"> </v>
      </c>
      <c r="I17" s="14" t="str">
        <f>IFERROR(IF($D17=0," ",IF(TEMA="NOMBRE",VLOOKUP($D17,Datos[#All],7,0),IF(TEMA="IDENTIFICACIÓN",VLOOKUP($D17,Busqueda_Cedula,6,0))))," ")</f>
        <v xml:space="preserve"> </v>
      </c>
      <c r="J17" s="13" t="str">
        <f>IFERROR(IF($D17=0," ",IF(TEMA="NOMBRE",VLOOKUP($D17,Datos[#All],8,0),IF(TEMA="IDENTIFICACIÓN",VLOOKUP($D17,Busqueda_Cedula,7,0))))," ")</f>
        <v xml:space="preserve"> </v>
      </c>
      <c r="K17" s="15" t="str">
        <f>IFERROR(IF($D17=0," ",IF(TEMA="NOMBRE",VLOOKUP($D17,Datos[#All],9,0),IF(TEMA="IDENTIFICACIÓN",VLOOKUP($D17,Busqueda_Cedula,8,0))))," ")</f>
        <v xml:space="preserve"> </v>
      </c>
      <c r="L17" s="16" t="str">
        <f>IFERROR(IF($D17=0," ",IF(TEMA="NOMBRE",VLOOKUP($D17,Datos[#All],10,0),IF(TEMA="IDENTIFICACIÓN",VLOOKUP($D17,Busqueda_Cedula,9,0))))," ")</f>
        <v xml:space="preserve"> </v>
      </c>
    </row>
    <row r="18" spans="2:12" ht="15.75" x14ac:dyDescent="0.25">
      <c r="B18" s="17" t="str">
        <f>IF(Dato_Busqueda=0," ",IF(TEMA="NOMBRE",IF(AND(Total_Nombre&gt;0,Dato_Busqueda&gt;0),Total_Nombre,0),IF(TEMA="IDENTIFICACIÓN",IF(AND(Total_Identificacion&gt;0,Dato_Busqueda&gt;0),Total_Identificacion,0))))</f>
        <v xml:space="preserve"> </v>
      </c>
      <c r="D18" s="18" t="str">
        <f t="shared" si="0"/>
        <v xml:space="preserve"> </v>
      </c>
      <c r="E18" s="18"/>
      <c r="F18" s="12" t="str">
        <f>IFERROR(IF($D18=0," ",IF(TEMA="NOMBRE",VLOOKUP($D18,Datos[#All],4,0),IF(TEMA="IDENTIFICACIÓN",VLOOKUP($D18,Busqueda_Cedula,3,0))))," ")</f>
        <v xml:space="preserve"> </v>
      </c>
      <c r="G18" s="13" t="str">
        <f>IFERROR(IF($D18=0," ",IF(TEMA="NOMBRE",VLOOKUP($D18,Datos[#All],5,0),IF(TEMA="IDENTIFICACIÓN",VLOOKUP($D18,Busqueda_Cedula,4,0))))," ")</f>
        <v xml:space="preserve"> </v>
      </c>
      <c r="H18" s="12" t="str">
        <f>IFERROR(IF($D18=0," ",IF(TEMA="NOMBRE",VLOOKUP($D18,Datos[#All],6,0),IF(TEMA="IDENTIFICACIÓN",VLOOKUP($D18,Busqueda_Cedula,5,0))))," ")</f>
        <v xml:space="preserve"> </v>
      </c>
      <c r="I18" s="14" t="str">
        <f>IFERROR(IF($D18=0," ",IF(TEMA="NOMBRE",VLOOKUP($D18,Datos[#All],7,0),IF(TEMA="IDENTIFICACIÓN",VLOOKUP($D18,Busqueda_Cedula,6,0))))," ")</f>
        <v xml:space="preserve"> </v>
      </c>
      <c r="J18" s="13" t="str">
        <f>IFERROR(IF($D18=0," ",IF(TEMA="NOMBRE",VLOOKUP($D18,Datos[#All],8,0),IF(TEMA="IDENTIFICACIÓN",VLOOKUP($D18,Busqueda_Cedula,7,0))))," ")</f>
        <v xml:space="preserve"> </v>
      </c>
      <c r="K18" s="15" t="str">
        <f>IFERROR(IF($D18=0," ",IF(TEMA="NOMBRE",VLOOKUP($D18,Datos[#All],9,0),IF(TEMA="IDENTIFICACIÓN",VLOOKUP($D18,Busqueda_Cedula,8,0))))," ")</f>
        <v xml:space="preserve"> </v>
      </c>
      <c r="L18" s="16" t="str">
        <f>IFERROR(IF($D18=0," ",IF(TEMA="NOMBRE",VLOOKUP($D18,Datos[#All],10,0),IF(TEMA="IDENTIFICACIÓN",VLOOKUP($D18,Busqueda_Cedula,9,0))))," ")</f>
        <v xml:space="preserve"> </v>
      </c>
    </row>
    <row r="19" spans="2:12" ht="15.75" x14ac:dyDescent="0.25">
      <c r="B19" s="17" t="str">
        <f>IF(Dato_Busqueda=0," ","REGISTRO(S)")</f>
        <v xml:space="preserve"> </v>
      </c>
      <c r="D19" s="18" t="str">
        <f t="shared" si="0"/>
        <v xml:space="preserve"> </v>
      </c>
      <c r="E19" s="18"/>
      <c r="F19" s="12" t="str">
        <f>IFERROR(IF($D19=0," ",IF(TEMA="NOMBRE",VLOOKUP($D19,Datos[#All],4,0),IF(TEMA="IDENTIFICACIÓN",VLOOKUP($D19,Busqueda_Cedula,3,0))))," ")</f>
        <v xml:space="preserve"> </v>
      </c>
      <c r="G19" s="13" t="str">
        <f>IFERROR(IF($D19=0," ",IF(TEMA="NOMBRE",VLOOKUP($D19,Datos[#All],5,0),IF(TEMA="IDENTIFICACIÓN",VLOOKUP($D19,Busqueda_Cedula,4,0))))," ")</f>
        <v xml:space="preserve"> </v>
      </c>
      <c r="H19" s="12" t="str">
        <f>IFERROR(IF($D19=0," ",IF(TEMA="NOMBRE",VLOOKUP($D19,Datos[#All],6,0),IF(TEMA="IDENTIFICACIÓN",VLOOKUP($D19,Busqueda_Cedula,5,0))))," ")</f>
        <v xml:space="preserve"> </v>
      </c>
      <c r="I19" s="14" t="str">
        <f>IFERROR(IF($D19=0," ",IF(TEMA="NOMBRE",VLOOKUP($D19,Datos[#All],7,0),IF(TEMA="IDENTIFICACIÓN",VLOOKUP($D19,Busqueda_Cedula,6,0))))," ")</f>
        <v xml:space="preserve"> </v>
      </c>
      <c r="J19" s="13" t="str">
        <f>IFERROR(IF($D19=0," ",IF(TEMA="NOMBRE",VLOOKUP($D19,Datos[#All],8,0),IF(TEMA="IDENTIFICACIÓN",VLOOKUP($D19,Busqueda_Cedula,7,0))))," ")</f>
        <v xml:space="preserve"> </v>
      </c>
      <c r="K19" s="15" t="str">
        <f>IFERROR(IF($D19=0," ",IF(TEMA="NOMBRE",VLOOKUP($D19,Datos[#All],9,0),IF(TEMA="IDENTIFICACIÓN",VLOOKUP($D19,Busqueda_Cedula,8,0))))," ")</f>
        <v xml:space="preserve"> </v>
      </c>
      <c r="L19" s="16" t="str">
        <f>IFERROR(IF($D19=0," ",IF(TEMA="NOMBRE",VLOOKUP($D19,Datos[#All],10,0),IF(TEMA="IDENTIFICACIÓN",VLOOKUP($D19,Busqueda_Cedula,9,0))))," ")</f>
        <v xml:space="preserve"> </v>
      </c>
    </row>
    <row r="20" spans="2:12" x14ac:dyDescent="0.25">
      <c r="D20" s="18" t="str">
        <f t="shared" si="0"/>
        <v xml:space="preserve"> </v>
      </c>
      <c r="E20" s="18"/>
      <c r="F20" s="12" t="str">
        <f>IFERROR(IF($D20=0," ",IF(TEMA="NOMBRE",VLOOKUP($D20,Datos[#All],4,0),IF(TEMA="IDENTIFICACIÓN",VLOOKUP($D20,Busqueda_Cedula,3,0))))," ")</f>
        <v xml:space="preserve"> </v>
      </c>
      <c r="G20" s="13" t="str">
        <f>IFERROR(IF($D20=0," ",IF(TEMA="NOMBRE",VLOOKUP($D20,Datos[#All],5,0),IF(TEMA="IDENTIFICACIÓN",VLOOKUP($D20,Busqueda_Cedula,4,0))))," ")</f>
        <v xml:space="preserve"> </v>
      </c>
      <c r="H20" s="12" t="str">
        <f>IFERROR(IF($D20=0," ",IF(TEMA="NOMBRE",VLOOKUP($D20,Datos[#All],6,0),IF(TEMA="IDENTIFICACIÓN",VLOOKUP($D20,Busqueda_Cedula,5,0))))," ")</f>
        <v xml:space="preserve"> </v>
      </c>
      <c r="I20" s="14" t="str">
        <f>IFERROR(IF($D20=0," ",IF(TEMA="NOMBRE",VLOOKUP($D20,Datos[#All],7,0),IF(TEMA="IDENTIFICACIÓN",VLOOKUP($D20,Busqueda_Cedula,6,0))))," ")</f>
        <v xml:space="preserve"> </v>
      </c>
      <c r="J20" s="13" t="str">
        <f>IFERROR(IF($D20=0," ",IF(TEMA="NOMBRE",VLOOKUP($D20,Datos[#All],8,0),IF(TEMA="IDENTIFICACIÓN",VLOOKUP($D20,Busqueda_Cedula,7,0))))," ")</f>
        <v xml:space="preserve"> </v>
      </c>
      <c r="K20" s="15" t="str">
        <f>IFERROR(IF($D20=0," ",IF(TEMA="NOMBRE",VLOOKUP($D20,Datos[#All],9,0),IF(TEMA="IDENTIFICACIÓN",VLOOKUP($D20,Busqueda_Cedula,8,0))))," ")</f>
        <v xml:space="preserve"> </v>
      </c>
      <c r="L20" s="16" t="str">
        <f>IFERROR(IF($D20=0," ",IF(TEMA="NOMBRE",VLOOKUP($D20,Datos[#All],10,0),IF(TEMA="IDENTIFICACIÓN",VLOOKUP($D20,Busqueda_Cedula,9,0))))," ")</f>
        <v xml:space="preserve"> </v>
      </c>
    </row>
    <row r="21" spans="2:12" x14ac:dyDescent="0.25">
      <c r="D21" s="18" t="str">
        <f t="shared" si="0"/>
        <v xml:space="preserve"> </v>
      </c>
      <c r="E21" s="18"/>
      <c r="F21" s="12" t="str">
        <f>IFERROR(IF($D21=0," ",IF(TEMA="NOMBRE",VLOOKUP($D21,Datos[#All],4,0),IF(TEMA="IDENTIFICACIÓN",VLOOKUP($D21,Busqueda_Cedula,3,0))))," ")</f>
        <v xml:space="preserve"> </v>
      </c>
      <c r="G21" s="13" t="str">
        <f>IFERROR(IF($D21=0," ",IF(TEMA="NOMBRE",VLOOKUP($D21,Datos[#All],5,0),IF(TEMA="IDENTIFICACIÓN",VLOOKUP($D21,Busqueda_Cedula,4,0))))," ")</f>
        <v xml:space="preserve"> </v>
      </c>
      <c r="H21" s="12" t="str">
        <f>IFERROR(IF($D21=0," ",IF(TEMA="NOMBRE",VLOOKUP($D21,Datos[#All],6,0),IF(TEMA="IDENTIFICACIÓN",VLOOKUP($D21,Busqueda_Cedula,5,0))))," ")</f>
        <v xml:space="preserve"> </v>
      </c>
      <c r="I21" s="14" t="str">
        <f>IFERROR(IF($D21=0," ",IF(TEMA="NOMBRE",VLOOKUP($D21,Datos[#All],7,0),IF(TEMA="IDENTIFICACIÓN",VLOOKUP($D21,Busqueda_Cedula,6,0))))," ")</f>
        <v xml:space="preserve"> </v>
      </c>
      <c r="J21" s="13" t="str">
        <f>IFERROR(IF($D21=0," ",IF(TEMA="NOMBRE",VLOOKUP($D21,Datos[#All],8,0),IF(TEMA="IDENTIFICACIÓN",VLOOKUP($D21,Busqueda_Cedula,7,0))))," ")</f>
        <v xml:space="preserve"> </v>
      </c>
      <c r="K21" s="15" t="str">
        <f>IFERROR(IF($D21=0," ",IF(TEMA="NOMBRE",VLOOKUP($D21,Datos[#All],9,0),IF(TEMA="IDENTIFICACIÓN",VLOOKUP($D21,Busqueda_Cedula,8,0))))," ")</f>
        <v xml:space="preserve"> </v>
      </c>
      <c r="L21" s="16" t="str">
        <f>IFERROR(IF($D21=0," ",IF(TEMA="NOMBRE",VLOOKUP($D21,Datos[#All],10,0),IF(TEMA="IDENTIFICACIÓN",VLOOKUP($D21,Busqueda_Cedula,9,0))))," ")</f>
        <v xml:space="preserve"> </v>
      </c>
    </row>
    <row r="22" spans="2:12" x14ac:dyDescent="0.25">
      <c r="D22" s="18" t="str">
        <f t="shared" si="0"/>
        <v xml:space="preserve"> </v>
      </c>
      <c r="E22" s="18"/>
      <c r="F22" s="12" t="str">
        <f>IFERROR(IF($D22=0," ",IF(TEMA="NOMBRE",VLOOKUP($D22,Datos[#All],4,0),IF(TEMA="IDENTIFICACIÓN",VLOOKUP($D22,Busqueda_Cedula,3,0))))," ")</f>
        <v xml:space="preserve"> </v>
      </c>
      <c r="G22" s="13" t="str">
        <f>IFERROR(IF($D22=0," ",IF(TEMA="NOMBRE",VLOOKUP($D22,Datos[#All],5,0),IF(TEMA="IDENTIFICACIÓN",VLOOKUP($D22,Busqueda_Cedula,4,0))))," ")</f>
        <v xml:space="preserve"> </v>
      </c>
      <c r="H22" s="12" t="str">
        <f>IFERROR(IF($D22=0," ",IF(TEMA="NOMBRE",VLOOKUP($D22,Datos[#All],6,0),IF(TEMA="IDENTIFICACIÓN",VLOOKUP($D22,Busqueda_Cedula,5,0))))," ")</f>
        <v xml:space="preserve"> </v>
      </c>
      <c r="I22" s="14" t="str">
        <f>IFERROR(IF($D22=0," ",IF(TEMA="NOMBRE",VLOOKUP($D22,Datos[#All],7,0),IF(TEMA="IDENTIFICACIÓN",VLOOKUP($D22,Busqueda_Cedula,6,0))))," ")</f>
        <v xml:space="preserve"> </v>
      </c>
      <c r="J22" s="13" t="str">
        <f>IFERROR(IF($D22=0," ",IF(TEMA="NOMBRE",VLOOKUP($D22,Datos[#All],8,0),IF(TEMA="IDENTIFICACIÓN",VLOOKUP($D22,Busqueda_Cedula,7,0))))," ")</f>
        <v xml:space="preserve"> </v>
      </c>
      <c r="K22" s="15" t="str">
        <f>IFERROR(IF($D22=0," ",IF(TEMA="NOMBRE",VLOOKUP($D22,Datos[#All],9,0),IF(TEMA="IDENTIFICACIÓN",VLOOKUP($D22,Busqueda_Cedula,8,0))))," ")</f>
        <v xml:space="preserve"> </v>
      </c>
      <c r="L22" s="16" t="str">
        <f>IFERROR(IF($D22=0," ",IF(TEMA="NOMBRE",VLOOKUP($D22,Datos[#All],10,0),IF(TEMA="IDENTIFICACIÓN",VLOOKUP($D22,Busqueda_Cedula,9,0))))," ")</f>
        <v xml:space="preserve"> </v>
      </c>
    </row>
    <row r="23" spans="2:12" x14ac:dyDescent="0.25">
      <c r="D23" s="18" t="str">
        <f t="shared" si="0"/>
        <v xml:space="preserve"> </v>
      </c>
      <c r="E23" s="18"/>
      <c r="F23" s="12" t="str">
        <f>IFERROR(IF($D23=0," ",IF(TEMA="NOMBRE",VLOOKUP($D23,Datos[#All],4,0),IF(TEMA="IDENTIFICACIÓN",VLOOKUP($D23,Busqueda_Cedula,3,0))))," ")</f>
        <v xml:space="preserve"> </v>
      </c>
      <c r="G23" s="13" t="str">
        <f>IFERROR(IF($D23=0," ",IF(TEMA="NOMBRE",VLOOKUP($D23,Datos[#All],5,0),IF(TEMA="IDENTIFICACIÓN",VLOOKUP($D23,Busqueda_Cedula,4,0))))," ")</f>
        <v xml:space="preserve"> </v>
      </c>
      <c r="H23" s="12" t="str">
        <f>IFERROR(IF($D23=0," ",IF(TEMA="NOMBRE",VLOOKUP($D23,Datos[#All],6,0),IF(TEMA="IDENTIFICACIÓN",VLOOKUP($D23,Busqueda_Cedula,5,0))))," ")</f>
        <v xml:space="preserve"> </v>
      </c>
      <c r="I23" s="14" t="str">
        <f>IFERROR(IF($D23=0," ",IF(TEMA="NOMBRE",VLOOKUP($D23,Datos[#All],7,0),IF(TEMA="IDENTIFICACIÓN",VLOOKUP($D23,Busqueda_Cedula,6,0))))," ")</f>
        <v xml:space="preserve"> </v>
      </c>
      <c r="J23" s="13" t="str">
        <f>IFERROR(IF($D23=0," ",IF(TEMA="NOMBRE",VLOOKUP($D23,Datos[#All],8,0),IF(TEMA="IDENTIFICACIÓN",VLOOKUP($D23,Busqueda_Cedula,7,0))))," ")</f>
        <v xml:space="preserve"> </v>
      </c>
      <c r="K23" s="15" t="str">
        <f>IFERROR(IF($D23=0," ",IF(TEMA="NOMBRE",VLOOKUP($D23,Datos[#All],9,0),IF(TEMA="IDENTIFICACIÓN",VLOOKUP($D23,Busqueda_Cedula,8,0))))," ")</f>
        <v xml:space="preserve"> </v>
      </c>
      <c r="L23" s="16" t="str">
        <f>IFERROR(IF($D23=0," ",IF(TEMA="NOMBRE",VLOOKUP($D23,Datos[#All],10,0),IF(TEMA="IDENTIFICACIÓN",VLOOKUP($D23,Busqueda_Cedula,9,0))))," ")</f>
        <v xml:space="preserve"> </v>
      </c>
    </row>
    <row r="24" spans="2:12" x14ac:dyDescent="0.25">
      <c r="D24" s="18" t="str">
        <f t="shared" si="0"/>
        <v xml:space="preserve"> </v>
      </c>
      <c r="E24" s="18"/>
      <c r="F24" s="12" t="str">
        <f>IFERROR(IF($D24=0," ",IF(TEMA="NOMBRE",VLOOKUP($D24,Datos[#All],4,0),IF(TEMA="IDENTIFICACIÓN",VLOOKUP($D24,Busqueda_Cedula,3,0))))," ")</f>
        <v xml:space="preserve"> </v>
      </c>
      <c r="G24" s="13" t="str">
        <f>IFERROR(IF($D24=0," ",IF(TEMA="NOMBRE",VLOOKUP($D24,Datos[#All],5,0),IF(TEMA="IDENTIFICACIÓN",VLOOKUP($D24,Busqueda_Cedula,4,0))))," ")</f>
        <v xml:space="preserve"> </v>
      </c>
      <c r="H24" s="12" t="str">
        <f>IFERROR(IF($D24=0," ",IF(TEMA="NOMBRE",VLOOKUP($D24,Datos[#All],6,0),IF(TEMA="IDENTIFICACIÓN",VLOOKUP($D24,Busqueda_Cedula,5,0))))," ")</f>
        <v xml:space="preserve"> </v>
      </c>
      <c r="I24" s="14" t="str">
        <f>IFERROR(IF($D24=0," ",IF(TEMA="NOMBRE",VLOOKUP($D24,Datos[#All],7,0),IF(TEMA="IDENTIFICACIÓN",VLOOKUP($D24,Busqueda_Cedula,6,0))))," ")</f>
        <v xml:space="preserve"> </v>
      </c>
      <c r="J24" s="13" t="str">
        <f>IFERROR(IF($D24=0," ",IF(TEMA="NOMBRE",VLOOKUP($D24,Datos[#All],8,0),IF(TEMA="IDENTIFICACIÓN",VLOOKUP($D24,Busqueda_Cedula,7,0))))," ")</f>
        <v xml:space="preserve"> </v>
      </c>
      <c r="K24" s="15" t="str">
        <f>IFERROR(IF($D24=0," ",IF(TEMA="NOMBRE",VLOOKUP($D24,Datos[#All],9,0),IF(TEMA="IDENTIFICACIÓN",VLOOKUP($D24,Busqueda_Cedula,8,0))))," ")</f>
        <v xml:space="preserve"> </v>
      </c>
      <c r="L24" s="16" t="str">
        <f>IFERROR(IF($D24=0," ",IF(TEMA="NOMBRE",VLOOKUP($D24,Datos[#All],10,0),IF(TEMA="IDENTIFICACIÓN",VLOOKUP($D24,Busqueda_Cedula,9,0))))," ")</f>
        <v xml:space="preserve"> </v>
      </c>
    </row>
    <row r="25" spans="2:12" x14ac:dyDescent="0.25">
      <c r="D25" s="18" t="str">
        <f t="shared" si="0"/>
        <v xml:space="preserve"> </v>
      </c>
      <c r="E25" s="18"/>
      <c r="F25" s="12" t="str">
        <f>IFERROR(IF($D25=0," ",IF(TEMA="NOMBRE",VLOOKUP($D25,Datos[#All],4,0),IF(TEMA="IDENTIFICACIÓN",VLOOKUP($D25,Busqueda_Cedula,3,0))))," ")</f>
        <v xml:space="preserve"> </v>
      </c>
      <c r="G25" s="13" t="str">
        <f>IFERROR(IF($D25=0," ",IF(TEMA="NOMBRE",VLOOKUP($D25,Datos[#All],5,0),IF(TEMA="IDENTIFICACIÓN",VLOOKUP($D25,Busqueda_Cedula,4,0))))," ")</f>
        <v xml:space="preserve"> </v>
      </c>
      <c r="H25" s="12" t="str">
        <f>IFERROR(IF($D25=0," ",IF(TEMA="NOMBRE",VLOOKUP($D25,Datos[#All],6,0),IF(TEMA="IDENTIFICACIÓN",VLOOKUP($D25,Busqueda_Cedula,5,0))))," ")</f>
        <v xml:space="preserve"> </v>
      </c>
      <c r="I25" s="14" t="str">
        <f>IFERROR(IF($D25=0," ",IF(TEMA="NOMBRE",VLOOKUP($D25,Datos[#All],7,0),IF(TEMA="IDENTIFICACIÓN",VLOOKUP($D25,Busqueda_Cedula,6,0))))," ")</f>
        <v xml:space="preserve"> </v>
      </c>
      <c r="J25" s="13" t="str">
        <f>IFERROR(IF($D25=0," ",IF(TEMA="NOMBRE",VLOOKUP($D25,Datos[#All],8,0),IF(TEMA="IDENTIFICACIÓN",VLOOKUP($D25,Busqueda_Cedula,7,0))))," ")</f>
        <v xml:space="preserve"> </v>
      </c>
      <c r="K25" s="15" t="str">
        <f>IFERROR(IF($D25=0," ",IF(TEMA="NOMBRE",VLOOKUP($D25,Datos[#All],9,0),IF(TEMA="IDENTIFICACIÓN",VLOOKUP($D25,Busqueda_Cedula,8,0))))," ")</f>
        <v xml:space="preserve"> </v>
      </c>
      <c r="L25" s="16" t="str">
        <f>IFERROR(IF($D25=0," ",IF(TEMA="NOMBRE",VLOOKUP($D25,Datos[#All],10,0),IF(TEMA="IDENTIFICACIÓN",VLOOKUP($D25,Busqueda_Cedula,9,0))))," ")</f>
        <v xml:space="preserve"> </v>
      </c>
    </row>
    <row r="26" spans="2:12" x14ac:dyDescent="0.25">
      <c r="D26" s="18" t="str">
        <f t="shared" si="0"/>
        <v xml:space="preserve"> </v>
      </c>
      <c r="E26" s="18"/>
      <c r="F26" s="12" t="str">
        <f>IFERROR(IF($D26=0," ",IF(TEMA="NOMBRE",VLOOKUP($D26,Datos[#All],4,0),IF(TEMA="IDENTIFICACIÓN",VLOOKUP($D26,Busqueda_Cedula,3,0))))," ")</f>
        <v xml:space="preserve"> </v>
      </c>
      <c r="G26" s="13" t="str">
        <f>IFERROR(IF($D26=0," ",IF(TEMA="NOMBRE",VLOOKUP($D26,Datos[#All],5,0),IF(TEMA="IDENTIFICACIÓN",VLOOKUP($D26,Busqueda_Cedula,4,0))))," ")</f>
        <v xml:space="preserve"> </v>
      </c>
      <c r="H26" s="12" t="str">
        <f>IFERROR(IF($D26=0," ",IF(TEMA="NOMBRE",VLOOKUP($D26,Datos[#All],6,0),IF(TEMA="IDENTIFICACIÓN",VLOOKUP($D26,Busqueda_Cedula,5,0))))," ")</f>
        <v xml:space="preserve"> </v>
      </c>
      <c r="I26" s="14" t="str">
        <f>IFERROR(IF($D26=0," ",IF(TEMA="NOMBRE",VLOOKUP($D26,Datos[#All],7,0),IF(TEMA="IDENTIFICACIÓN",VLOOKUP($D26,Busqueda_Cedula,6,0))))," ")</f>
        <v xml:space="preserve"> </v>
      </c>
      <c r="J26" s="13" t="str">
        <f>IFERROR(IF($D26=0," ",IF(TEMA="NOMBRE",VLOOKUP($D26,Datos[#All],8,0),IF(TEMA="IDENTIFICACIÓN",VLOOKUP($D26,Busqueda_Cedula,7,0))))," ")</f>
        <v xml:space="preserve"> </v>
      </c>
      <c r="K26" s="15" t="str">
        <f>IFERROR(IF($D26=0," ",IF(TEMA="NOMBRE",VLOOKUP($D26,Datos[#All],9,0),IF(TEMA="IDENTIFICACIÓN",VLOOKUP($D26,Busqueda_Cedula,8,0))))," ")</f>
        <v xml:space="preserve"> </v>
      </c>
      <c r="L26" s="16" t="str">
        <f>IFERROR(IF($D26=0," ",IF(TEMA="NOMBRE",VLOOKUP($D26,Datos[#All],10,0),IF(TEMA="IDENTIFICACIÓN",VLOOKUP($D26,Busqueda_Cedula,9,0))))," ")</f>
        <v xml:space="preserve"> </v>
      </c>
    </row>
    <row r="27" spans="2:12" x14ac:dyDescent="0.25">
      <c r="D27" s="18" t="str">
        <f t="shared" si="0"/>
        <v xml:space="preserve"> </v>
      </c>
      <c r="E27" s="18"/>
      <c r="F27" s="12" t="str">
        <f>IFERROR(IF($D27=0," ",IF(TEMA="NOMBRE",VLOOKUP($D27,Datos[#All],4,0),IF(TEMA="IDENTIFICACIÓN",VLOOKUP($D27,Busqueda_Cedula,3,0))))," ")</f>
        <v xml:space="preserve"> </v>
      </c>
      <c r="G27" s="13" t="str">
        <f>IFERROR(IF($D27=0," ",IF(TEMA="NOMBRE",VLOOKUP($D27,Datos[#All],5,0),IF(TEMA="IDENTIFICACIÓN",VLOOKUP($D27,Busqueda_Cedula,4,0))))," ")</f>
        <v xml:space="preserve"> </v>
      </c>
      <c r="H27" s="12" t="str">
        <f>IFERROR(IF($D27=0," ",IF(TEMA="NOMBRE",VLOOKUP($D27,Datos[#All],6,0),IF(TEMA="IDENTIFICACIÓN",VLOOKUP($D27,Busqueda_Cedula,5,0))))," ")</f>
        <v xml:space="preserve"> </v>
      </c>
      <c r="I27" s="14" t="str">
        <f>IFERROR(IF($D27=0," ",IF(TEMA="NOMBRE",VLOOKUP($D27,Datos[#All],7,0),IF(TEMA="IDENTIFICACIÓN",VLOOKUP($D27,Busqueda_Cedula,6,0))))," ")</f>
        <v xml:space="preserve"> </v>
      </c>
      <c r="J27" s="13" t="str">
        <f>IFERROR(IF($D27=0," ",IF(TEMA="NOMBRE",VLOOKUP($D27,Datos[#All],8,0),IF(TEMA="IDENTIFICACIÓN",VLOOKUP($D27,Busqueda_Cedula,7,0))))," ")</f>
        <v xml:space="preserve"> </v>
      </c>
      <c r="K27" s="15" t="str">
        <f>IFERROR(IF($D27=0," ",IF(TEMA="NOMBRE",VLOOKUP($D27,Datos[#All],9,0),IF(TEMA="IDENTIFICACIÓN",VLOOKUP($D27,Busqueda_Cedula,8,0))))," ")</f>
        <v xml:space="preserve"> </v>
      </c>
      <c r="L27" s="16" t="str">
        <f>IFERROR(IF($D27=0," ",IF(TEMA="NOMBRE",VLOOKUP($D27,Datos[#All],10,0),IF(TEMA="IDENTIFICACIÓN",VLOOKUP($D27,Busqueda_Cedula,9,0))))," ")</f>
        <v xml:space="preserve"> </v>
      </c>
    </row>
    <row r="28" spans="2:12" x14ac:dyDescent="0.25">
      <c r="D28" s="18" t="str">
        <f t="shared" si="0"/>
        <v xml:space="preserve"> </v>
      </c>
      <c r="E28" s="18"/>
      <c r="F28" s="12" t="str">
        <f>IFERROR(IF($D28=0," ",IF(TEMA="NOMBRE",VLOOKUP($D28,Datos[#All],4,0),IF(TEMA="IDENTIFICACIÓN",VLOOKUP($D28,Busqueda_Cedula,3,0))))," ")</f>
        <v xml:space="preserve"> </v>
      </c>
      <c r="G28" s="13" t="str">
        <f>IFERROR(IF($D28=0," ",IF(TEMA="NOMBRE",VLOOKUP($D28,Datos[#All],5,0),IF(TEMA="IDENTIFICACIÓN",VLOOKUP($D28,Busqueda_Cedula,4,0))))," ")</f>
        <v xml:space="preserve"> </v>
      </c>
      <c r="H28" s="12" t="str">
        <f>IFERROR(IF($D28=0," ",IF(TEMA="NOMBRE",VLOOKUP($D28,Datos[#All],6,0),IF(TEMA="IDENTIFICACIÓN",VLOOKUP($D28,Busqueda_Cedula,5,0))))," ")</f>
        <v xml:space="preserve"> </v>
      </c>
      <c r="I28" s="14" t="str">
        <f>IFERROR(IF($D28=0," ",IF(TEMA="NOMBRE",VLOOKUP($D28,Datos[#All],7,0),IF(TEMA="IDENTIFICACIÓN",VLOOKUP($D28,Busqueda_Cedula,6,0))))," ")</f>
        <v xml:space="preserve"> </v>
      </c>
      <c r="J28" s="13" t="str">
        <f>IFERROR(IF($D28=0," ",IF(TEMA="NOMBRE",VLOOKUP($D28,Datos[#All],8,0),IF(TEMA="IDENTIFICACIÓN",VLOOKUP($D28,Busqueda_Cedula,7,0))))," ")</f>
        <v xml:space="preserve"> </v>
      </c>
      <c r="K28" s="15" t="str">
        <f>IFERROR(IF($D28=0," ",IF(TEMA="NOMBRE",VLOOKUP($D28,Datos[#All],9,0),IF(TEMA="IDENTIFICACIÓN",VLOOKUP($D28,Busqueda_Cedula,8,0))))," ")</f>
        <v xml:space="preserve"> </v>
      </c>
      <c r="L28" s="16" t="str">
        <f>IFERROR(IF($D28=0," ",IF(TEMA="NOMBRE",VLOOKUP($D28,Datos[#All],10,0),IF(TEMA="IDENTIFICACIÓN",VLOOKUP($D28,Busqueda_Cedula,9,0))))," ")</f>
        <v xml:space="preserve"> </v>
      </c>
    </row>
    <row r="29" spans="2:12" x14ac:dyDescent="0.25">
      <c r="D29" s="18" t="str">
        <f t="shared" si="0"/>
        <v xml:space="preserve"> </v>
      </c>
      <c r="E29" s="18"/>
      <c r="F29" s="12" t="str">
        <f>IFERROR(IF($D29=0," ",IF(TEMA="NOMBRE",VLOOKUP($D29,Datos[#All],4,0),IF(TEMA="IDENTIFICACIÓN",VLOOKUP($D29,Busqueda_Cedula,3,0))))," ")</f>
        <v xml:space="preserve"> </v>
      </c>
      <c r="G29" s="13" t="str">
        <f>IFERROR(IF($D29=0," ",IF(TEMA="NOMBRE",VLOOKUP($D29,Datos[#All],5,0),IF(TEMA="IDENTIFICACIÓN",VLOOKUP($D29,Busqueda_Cedula,4,0))))," ")</f>
        <v xml:space="preserve"> </v>
      </c>
      <c r="H29" s="12" t="str">
        <f>IFERROR(IF($D29=0," ",IF(TEMA="NOMBRE",VLOOKUP($D29,Datos[#All],6,0),IF(TEMA="IDENTIFICACIÓN",VLOOKUP($D29,Busqueda_Cedula,5,0))))," ")</f>
        <v xml:space="preserve"> </v>
      </c>
      <c r="I29" s="14" t="str">
        <f>IFERROR(IF($D29=0," ",IF(TEMA="NOMBRE",VLOOKUP($D29,Datos[#All],7,0),IF(TEMA="IDENTIFICACIÓN",VLOOKUP($D29,Busqueda_Cedula,6,0))))," ")</f>
        <v xml:space="preserve"> </v>
      </c>
      <c r="J29" s="13" t="str">
        <f>IFERROR(IF($D29=0," ",IF(TEMA="NOMBRE",VLOOKUP($D29,Datos[#All],8,0),IF(TEMA="IDENTIFICACIÓN",VLOOKUP($D29,Busqueda_Cedula,7,0))))," ")</f>
        <v xml:space="preserve"> </v>
      </c>
      <c r="K29" s="15" t="str">
        <f>IFERROR(IF($D29=0," ",IF(TEMA="NOMBRE",VLOOKUP($D29,Datos[#All],9,0),IF(TEMA="IDENTIFICACIÓN",VLOOKUP($D29,Busqueda_Cedula,8,0))))," ")</f>
        <v xml:space="preserve"> </v>
      </c>
      <c r="L29" s="16" t="str">
        <f>IFERROR(IF($D29=0," ",IF(TEMA="NOMBRE",VLOOKUP($D29,Datos[#All],10,0),IF(TEMA="IDENTIFICACIÓN",VLOOKUP($D29,Busqueda_Cedula,9,0))))," ")</f>
        <v xml:space="preserve"> </v>
      </c>
    </row>
    <row r="30" spans="2:12" x14ac:dyDescent="0.25">
      <c r="D30" s="18" t="str">
        <f t="shared" si="0"/>
        <v xml:space="preserve"> </v>
      </c>
      <c r="E30" s="18"/>
      <c r="F30" s="12" t="str">
        <f>IFERROR(IF($D30=0," ",IF(TEMA="NOMBRE",VLOOKUP($D30,Datos[#All],4,0),IF(TEMA="IDENTIFICACIÓN",VLOOKUP($D30,Busqueda_Cedula,3,0))))," ")</f>
        <v xml:space="preserve"> </v>
      </c>
      <c r="G30" s="13" t="str">
        <f>IFERROR(IF($D30=0," ",IF(TEMA="NOMBRE",VLOOKUP($D30,Datos[#All],5,0),IF(TEMA="IDENTIFICACIÓN",VLOOKUP($D30,Busqueda_Cedula,4,0))))," ")</f>
        <v xml:space="preserve"> </v>
      </c>
      <c r="H30" s="12" t="str">
        <f>IFERROR(IF($D30=0," ",IF(TEMA="NOMBRE",VLOOKUP($D30,Datos[#All],6,0),IF(TEMA="IDENTIFICACIÓN",VLOOKUP($D30,Busqueda_Cedula,5,0))))," ")</f>
        <v xml:space="preserve"> </v>
      </c>
      <c r="I30" s="14" t="str">
        <f>IFERROR(IF($D30=0," ",IF(TEMA="NOMBRE",VLOOKUP($D30,Datos[#All],7,0),IF(TEMA="IDENTIFICACIÓN",VLOOKUP($D30,Busqueda_Cedula,6,0))))," ")</f>
        <v xml:space="preserve"> </v>
      </c>
      <c r="J30" s="13" t="str">
        <f>IFERROR(IF($D30=0," ",IF(TEMA="NOMBRE",VLOOKUP($D30,Datos[#All],8,0),IF(TEMA="IDENTIFICACIÓN",VLOOKUP($D30,Busqueda_Cedula,7,0))))," ")</f>
        <v xml:space="preserve"> </v>
      </c>
      <c r="K30" s="15" t="str">
        <f>IFERROR(IF($D30=0," ",IF(TEMA="NOMBRE",VLOOKUP($D30,Datos[#All],9,0),IF(TEMA="IDENTIFICACIÓN",VLOOKUP($D30,Busqueda_Cedula,8,0))))," ")</f>
        <v xml:space="preserve"> </v>
      </c>
      <c r="L30" s="16" t="str">
        <f>IFERROR(IF($D30=0," ",IF(TEMA="NOMBRE",VLOOKUP($D30,Datos[#All],10,0),IF(TEMA="IDENTIFICACIÓN",VLOOKUP($D30,Busqueda_Cedula,9,0))))," ")</f>
        <v xml:space="preserve"> </v>
      </c>
    </row>
    <row r="31" spans="2:12" x14ac:dyDescent="0.25">
      <c r="D31" s="18" t="str">
        <f t="shared" si="0"/>
        <v xml:space="preserve"> </v>
      </c>
      <c r="E31" s="18"/>
      <c r="F31" s="12" t="str">
        <f>IFERROR(IF($D31=0," ",IF(TEMA="NOMBRE",VLOOKUP($D31,Datos[#All],4,0),IF(TEMA="IDENTIFICACIÓN",VLOOKUP($D31,Busqueda_Cedula,3,0))))," ")</f>
        <v xml:space="preserve"> </v>
      </c>
      <c r="G31" s="13" t="str">
        <f>IFERROR(IF($D31=0," ",IF(TEMA="NOMBRE",VLOOKUP($D31,Datos[#All],5,0),IF(TEMA="IDENTIFICACIÓN",VLOOKUP($D31,Busqueda_Cedula,4,0))))," ")</f>
        <v xml:space="preserve"> </v>
      </c>
      <c r="H31" s="12" t="str">
        <f>IFERROR(IF($D31=0," ",IF(TEMA="NOMBRE",VLOOKUP($D31,Datos[#All],6,0),IF(TEMA="IDENTIFICACIÓN",VLOOKUP($D31,Busqueda_Cedula,5,0))))," ")</f>
        <v xml:space="preserve"> </v>
      </c>
      <c r="I31" s="14" t="str">
        <f>IFERROR(IF($D31=0," ",IF(TEMA="NOMBRE",VLOOKUP($D31,Datos[#All],7,0),IF(TEMA="IDENTIFICACIÓN",VLOOKUP($D31,Busqueda_Cedula,6,0))))," ")</f>
        <v xml:space="preserve"> </v>
      </c>
      <c r="J31" s="13" t="str">
        <f>IFERROR(IF($D31=0," ",IF(TEMA="NOMBRE",VLOOKUP($D31,Datos[#All],8,0),IF(TEMA="IDENTIFICACIÓN",VLOOKUP($D31,Busqueda_Cedula,7,0))))," ")</f>
        <v xml:space="preserve"> </v>
      </c>
      <c r="K31" s="15" t="str">
        <f>IFERROR(IF($D31=0," ",IF(TEMA="NOMBRE",VLOOKUP($D31,Datos[#All],9,0),IF(TEMA="IDENTIFICACIÓN",VLOOKUP($D31,Busqueda_Cedula,8,0))))," ")</f>
        <v xml:space="preserve"> </v>
      </c>
      <c r="L31" s="16" t="str">
        <f>IFERROR(IF($D31=0," ",IF(TEMA="NOMBRE",VLOOKUP($D31,Datos[#All],10,0),IF(TEMA="IDENTIFICACIÓN",VLOOKUP($D31,Busqueda_Cedula,9,0))))," ")</f>
        <v xml:space="preserve"> </v>
      </c>
    </row>
    <row r="32" spans="2:12" x14ac:dyDescent="0.25">
      <c r="D32" s="18" t="str">
        <f t="shared" si="0"/>
        <v xml:space="preserve"> </v>
      </c>
      <c r="E32" s="18"/>
      <c r="F32" s="12" t="str">
        <f>IFERROR(IF($D32=0," ",IF(TEMA="NOMBRE",VLOOKUP($D32,Datos[#All],4,0),IF(TEMA="IDENTIFICACIÓN",VLOOKUP($D32,Busqueda_Cedula,3,0))))," ")</f>
        <v xml:space="preserve"> </v>
      </c>
      <c r="G32" s="13" t="str">
        <f>IFERROR(IF($D32=0," ",IF(TEMA="NOMBRE",VLOOKUP($D32,Datos[#All],5,0),IF(TEMA="IDENTIFICACIÓN",VLOOKUP($D32,Busqueda_Cedula,4,0))))," ")</f>
        <v xml:space="preserve"> </v>
      </c>
      <c r="H32" s="12" t="str">
        <f>IFERROR(IF($D32=0," ",IF(TEMA="NOMBRE",VLOOKUP($D32,Datos[#All],6,0),IF(TEMA="IDENTIFICACIÓN",VLOOKUP($D32,Busqueda_Cedula,5,0))))," ")</f>
        <v xml:space="preserve"> </v>
      </c>
      <c r="I32" s="14" t="str">
        <f>IFERROR(IF($D32=0," ",IF(TEMA="NOMBRE",VLOOKUP($D32,Datos[#All],7,0),IF(TEMA="IDENTIFICACIÓN",VLOOKUP($D32,Busqueda_Cedula,6,0))))," ")</f>
        <v xml:space="preserve"> </v>
      </c>
      <c r="J32" s="13" t="str">
        <f>IFERROR(IF($D32=0," ",IF(TEMA="NOMBRE",VLOOKUP($D32,Datos[#All],8,0),IF(TEMA="IDENTIFICACIÓN",VLOOKUP($D32,Busqueda_Cedula,7,0))))," ")</f>
        <v xml:space="preserve"> </v>
      </c>
      <c r="K32" s="15" t="str">
        <f>IFERROR(IF($D32=0," ",IF(TEMA="NOMBRE",VLOOKUP($D32,Datos[#All],9,0),IF(TEMA="IDENTIFICACIÓN",VLOOKUP($D32,Busqueda_Cedula,8,0))))," ")</f>
        <v xml:space="preserve"> </v>
      </c>
      <c r="L32" s="16" t="str">
        <f>IFERROR(IF($D32=0," ",IF(TEMA="NOMBRE",VLOOKUP($D32,Datos[#All],10,0),IF(TEMA="IDENTIFICACIÓN",VLOOKUP($D32,Busqueda_Cedula,9,0))))," ")</f>
        <v xml:space="preserve"> </v>
      </c>
    </row>
    <row r="33" spans="4:5" x14ac:dyDescent="0.25">
      <c r="D33" s="18"/>
      <c r="E33" s="18"/>
    </row>
  </sheetData>
  <sheetProtection algorithmName="SHA-512" hashValue="yiDKNjAfTw6oLibeLVMDAYSLcMr6t6gJ01WjtvRfg2iiIFfB/0A6JvVHRzxW+MHO4iwmhYYsFHQMnyGKtSaykw==" saltValue="FW3jEu4YD+z74nvSTZVEzA==" spinCount="100000" sheet="1" objects="1" scenarios="1" selectLockedCells="1"/>
  <mergeCells count="4">
    <mergeCell ref="D2:L2"/>
    <mergeCell ref="D3:L3"/>
    <mergeCell ref="F7:L7"/>
    <mergeCell ref="F5:L5"/>
  </mergeCells>
  <conditionalFormatting sqref="F12">
    <cfRule type="containsText" dxfId="6" priority="11" operator="containsText" text="NÚMERO DE COMPARENDO">
      <formula>NOT(ISERROR(SEARCH("NÚMERO DE COMPARENDO",F12)))</formula>
    </cfRule>
  </conditionalFormatting>
  <conditionalFormatting sqref="G12">
    <cfRule type="containsText" dxfId="5" priority="10" operator="containsText" text="NOMBRE">
      <formula>NOT(ISERROR(SEARCH("NOMBRE",G12)))</formula>
    </cfRule>
  </conditionalFormatting>
  <conditionalFormatting sqref="H12">
    <cfRule type="containsText" dxfId="4" priority="9" operator="containsText" text="TIPO DE DOCUMENTO">
      <formula>NOT(ISERROR(SEARCH("TIPO DE DOCUMENTO",H12)))</formula>
    </cfRule>
  </conditionalFormatting>
  <conditionalFormatting sqref="I12">
    <cfRule type="containsText" dxfId="3" priority="8" operator="containsText" text="IDENTIFICACIÓN">
      <formula>NOT(ISERROR(SEARCH("IDENTIFICACIÓN",I12)))</formula>
    </cfRule>
  </conditionalFormatting>
  <conditionalFormatting sqref="J12">
    <cfRule type="containsText" dxfId="2" priority="7" operator="containsText" text="LUGAR">
      <formula>NOT(ISERROR(SEARCH("LUGAR",J12)))</formula>
    </cfRule>
  </conditionalFormatting>
  <conditionalFormatting sqref="K12">
    <cfRule type="containsText" dxfId="1" priority="6" operator="containsText" text="FECHA">
      <formula>NOT(ISERROR(SEARCH("FECHA",K12)))</formula>
    </cfRule>
  </conditionalFormatting>
  <conditionalFormatting sqref="L12">
    <cfRule type="containsText" dxfId="0" priority="5" operator="containsText" text="HORA CITACIÓN">
      <formula>NOT(ISERROR(SEARCH("HORA CITACIÓN",L12)))</formula>
    </cfRule>
  </conditionalFormatting>
  <dataValidations xWindow="382" yWindow="388" count="1">
    <dataValidation type="list" allowBlank="1" showErrorMessage="1" errorTitle="Error" error="INFORMACIÓN NO VALIDA, FAVOR VERIFICAR." promptTitle="Tema" sqref="B13" xr:uid="{8B9D42F9-5260-45B3-9C7B-EE6BFDE19F91}">
      <formula1>"IDENTIFICACIÓN,NOMBRE"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Datos</vt:lpstr>
      <vt:lpstr>Busqueda</vt:lpstr>
      <vt:lpstr>BUSQUEDA_CC</vt:lpstr>
      <vt:lpstr>Busqueda_Cedula</vt:lpstr>
      <vt:lpstr>BUSQUEDA_NOMBRE</vt:lpstr>
      <vt:lpstr>CITACION_HORA</vt:lpstr>
      <vt:lpstr>Dato_Busqueda</vt:lpstr>
      <vt:lpstr>FECHA</vt:lpstr>
      <vt:lpstr>IDENTIFICACION</vt:lpstr>
      <vt:lpstr>ITEM</vt:lpstr>
      <vt:lpstr>LUGAR</vt:lpstr>
      <vt:lpstr>NOMBRE</vt:lpstr>
      <vt:lpstr>NUMERO_DE_COMPARENDO</vt:lpstr>
      <vt:lpstr>TEMA</vt:lpstr>
      <vt:lpstr>TIPO_DE_DOCUMENTO</vt:lpstr>
      <vt:lpstr>Total_Identificacion</vt:lpstr>
      <vt:lpstr>Total_Nombre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2019-06-20T13:50:58Z</dcterms:created>
  <dcterms:modified xsi:type="dcterms:W3CDTF">2019-06-20T21:39:46Z</dcterms:modified>
</cp:coreProperties>
</file>